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2. PC de 2022\7. PC do Hospital São Lucas 07.2022\11. Relatório Financeiro\"/>
    </mc:Choice>
  </mc:AlternateContent>
  <bookViews>
    <workbookView xWindow="0" yWindow="0" windowWidth="23040" windowHeight="9192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CAZUL" sheetId="52" state="hidden" r:id="rId16"/>
    <sheet name="FORNECEDOR" sheetId="50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CAZUL!$A$1:$O$359</definedName>
    <definedName name="_xlnm._FilterDatabase" localSheetId="1" hidden="1">FINANCEIRO!$A$4:$O$443</definedName>
    <definedName name="_xlnm._FilterDatabase" localSheetId="16" hidden="1">FORNECEDOR!$A$1:$B$916</definedName>
    <definedName name="_xlnm._FilterDatabase" localSheetId="14" hidden="1">RH!$A$1:$BA$229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3" l="1"/>
  <c r="B10" i="53"/>
  <c r="B6" i="53" l="1"/>
  <c r="O6" i="31" l="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G319" i="31"/>
  <c r="F319" i="31" s="1"/>
  <c r="I6" i="31" l="1"/>
  <c r="I8" i="31"/>
  <c r="H9" i="31"/>
  <c r="H10" i="31"/>
  <c r="H12" i="31"/>
  <c r="I14" i="31"/>
  <c r="H17" i="31"/>
  <c r="H18" i="31"/>
  <c r="I22" i="31"/>
  <c r="I25" i="31"/>
  <c r="H26" i="31"/>
  <c r="H28" i="31"/>
  <c r="I30" i="31"/>
  <c r="I32" i="31"/>
  <c r="I33" i="31"/>
  <c r="H34" i="31"/>
  <c r="I37" i="31"/>
  <c r="I38" i="31"/>
  <c r="H41" i="31"/>
  <c r="H42" i="31"/>
  <c r="H44" i="31"/>
  <c r="I45" i="31"/>
  <c r="H46" i="31"/>
  <c r="I49" i="31"/>
  <c r="H50" i="31"/>
  <c r="I53" i="31"/>
  <c r="I54" i="31"/>
  <c r="I56" i="31"/>
  <c r="I57" i="31"/>
  <c r="H58" i="31"/>
  <c r="H60" i="31"/>
  <c r="I61" i="31"/>
  <c r="I62" i="31"/>
  <c r="I65" i="31"/>
  <c r="H66" i="31"/>
  <c r="I69" i="31"/>
  <c r="I70" i="31"/>
  <c r="I73" i="31"/>
  <c r="H74" i="31"/>
  <c r="H76" i="31"/>
  <c r="I77" i="31"/>
  <c r="H78" i="31"/>
  <c r="I80" i="31"/>
  <c r="I81" i="31"/>
  <c r="H82" i="31"/>
  <c r="I85" i="31"/>
  <c r="I86" i="31"/>
  <c r="H89" i="31"/>
  <c r="H90" i="31"/>
  <c r="H92" i="31"/>
  <c r="I93" i="31"/>
  <c r="I94" i="31"/>
  <c r="I97" i="31"/>
  <c r="H98" i="31"/>
  <c r="I101" i="31"/>
  <c r="I102" i="31"/>
  <c r="I105" i="31"/>
  <c r="H106" i="31"/>
  <c r="H108" i="31"/>
  <c r="I109" i="31"/>
  <c r="I110" i="31"/>
  <c r="I113" i="31"/>
  <c r="H114" i="31"/>
  <c r="I117" i="31"/>
  <c r="I118" i="31"/>
  <c r="I119" i="31"/>
  <c r="I121" i="31"/>
  <c r="H122" i="31"/>
  <c r="H124" i="31"/>
  <c r="I125" i="31"/>
  <c r="I126" i="31"/>
  <c r="I127" i="31"/>
  <c r="I129" i="31"/>
  <c r="H130" i="31"/>
  <c r="I133" i="31"/>
  <c r="I134" i="31"/>
  <c r="I135" i="31"/>
  <c r="I136" i="31"/>
  <c r="I137" i="31"/>
  <c r="H138" i="31"/>
  <c r="H140" i="31"/>
  <c r="I141" i="31"/>
  <c r="H142" i="31"/>
  <c r="I143" i="31"/>
  <c r="I145" i="31"/>
  <c r="H146" i="31"/>
  <c r="I149" i="31"/>
  <c r="I150" i="31"/>
  <c r="I151" i="31"/>
  <c r="I153" i="31"/>
  <c r="H154" i="31"/>
  <c r="H156" i="31"/>
  <c r="I157" i="31"/>
  <c r="H158" i="31"/>
  <c r="I159" i="31"/>
  <c r="I160" i="31"/>
  <c r="H161" i="31"/>
  <c r="H162" i="31"/>
  <c r="I165" i="31"/>
  <c r="I166" i="31"/>
  <c r="I167" i="31"/>
  <c r="H169" i="31"/>
  <c r="H170" i="31"/>
  <c r="H172" i="31"/>
  <c r="I173" i="31"/>
  <c r="I174" i="31"/>
  <c r="I175" i="31"/>
  <c r="I177" i="31"/>
  <c r="H178" i="31"/>
  <c r="I181" i="31"/>
  <c r="I182" i="31"/>
  <c r="I183" i="31"/>
  <c r="I184" i="31"/>
  <c r="I185" i="31"/>
  <c r="H186" i="31"/>
  <c r="H188" i="31"/>
  <c r="I189" i="31"/>
  <c r="I190" i="31"/>
  <c r="I191" i="31"/>
  <c r="H193" i="31"/>
  <c r="H194" i="31"/>
  <c r="I197" i="31"/>
  <c r="I198" i="31"/>
  <c r="I199" i="31"/>
  <c r="I201" i="31"/>
  <c r="H202" i="31"/>
  <c r="H204" i="31"/>
  <c r="I205" i="31"/>
  <c r="H206" i="31"/>
  <c r="I208" i="31"/>
  <c r="I209" i="31"/>
  <c r="H210" i="31"/>
  <c r="I211" i="31"/>
  <c r="I213" i="31"/>
  <c r="I214" i="31"/>
  <c r="I217" i="31"/>
  <c r="H218" i="31"/>
  <c r="I219" i="31"/>
  <c r="H220" i="31"/>
  <c r="I221" i="31"/>
  <c r="I222" i="31"/>
  <c r="I225" i="31"/>
  <c r="H226" i="31"/>
  <c r="I227" i="31"/>
  <c r="I229" i="31"/>
  <c r="I230" i="31"/>
  <c r="H233" i="31"/>
  <c r="H234" i="31"/>
  <c r="I235" i="31"/>
  <c r="H236" i="31"/>
  <c r="I237" i="31"/>
  <c r="I238" i="31"/>
  <c r="I241" i="31"/>
  <c r="H242" i="31"/>
  <c r="I243" i="31"/>
  <c r="I245" i="31"/>
  <c r="I246" i="31"/>
  <c r="I249" i="31"/>
  <c r="H250" i="31"/>
  <c r="I251" i="31"/>
  <c r="H252" i="31"/>
  <c r="I253" i="31"/>
  <c r="I254" i="31"/>
  <c r="I257" i="31"/>
  <c r="H258" i="31"/>
  <c r="I259" i="31"/>
  <c r="I261" i="31"/>
  <c r="I262" i="31"/>
  <c r="I264" i="31"/>
  <c r="I265" i="31"/>
  <c r="H266" i="31"/>
  <c r="I267" i="31"/>
  <c r="H268" i="31"/>
  <c r="I269" i="31"/>
  <c r="H270" i="31"/>
  <c r="H273" i="31"/>
  <c r="H274" i="31"/>
  <c r="I275" i="31"/>
  <c r="I277" i="31"/>
  <c r="I278" i="31"/>
  <c r="I281" i="31"/>
  <c r="H282" i="31"/>
  <c r="I283" i="31"/>
  <c r="H284" i="31"/>
  <c r="I285" i="31"/>
  <c r="H286" i="31"/>
  <c r="I288" i="31"/>
  <c r="I289" i="31"/>
  <c r="H290" i="31"/>
  <c r="I291" i="31"/>
  <c r="I293" i="31"/>
  <c r="I294" i="31"/>
  <c r="I297" i="31"/>
  <c r="H298" i="31"/>
  <c r="I299" i="31"/>
  <c r="H300" i="31"/>
  <c r="I301" i="31"/>
  <c r="I302" i="31"/>
  <c r="H305" i="31"/>
  <c r="H306" i="31"/>
  <c r="I307" i="31"/>
  <c r="I309" i="31"/>
  <c r="I310" i="31"/>
  <c r="I312" i="31"/>
  <c r="I313" i="31"/>
  <c r="H314" i="31"/>
  <c r="I315" i="31"/>
  <c r="H316" i="31"/>
  <c r="I317" i="31"/>
  <c r="I318" i="31"/>
  <c r="I321" i="31"/>
  <c r="H322" i="31"/>
  <c r="I323" i="31"/>
  <c r="I325" i="31"/>
  <c r="I326" i="31"/>
  <c r="I329" i="31"/>
  <c r="H330" i="31"/>
  <c r="I331" i="31"/>
  <c r="H332" i="31"/>
  <c r="I333" i="31"/>
  <c r="O5" i="31"/>
  <c r="B24" i="53"/>
  <c r="B25" i="53"/>
  <c r="B29" i="49"/>
  <c r="B28" i="47"/>
  <c r="B28" i="48"/>
  <c r="B23" i="47"/>
  <c r="B23" i="48"/>
  <c r="A5" i="53"/>
  <c r="A1" i="53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I7" i="31"/>
  <c r="I11" i="31"/>
  <c r="I12" i="31"/>
  <c r="I15" i="31"/>
  <c r="I19" i="31"/>
  <c r="I23" i="31"/>
  <c r="I27" i="31"/>
  <c r="I31" i="31"/>
  <c r="I35" i="31"/>
  <c r="I39" i="31"/>
  <c r="I43" i="31"/>
  <c r="I47" i="31"/>
  <c r="I51" i="31"/>
  <c r="I55" i="31"/>
  <c r="I59" i="31"/>
  <c r="I63" i="31"/>
  <c r="I67" i="31"/>
  <c r="I71" i="31"/>
  <c r="I75" i="31"/>
  <c r="I78" i="31"/>
  <c r="I79" i="31"/>
  <c r="I83" i="31"/>
  <c r="I87" i="31"/>
  <c r="I91" i="31"/>
  <c r="I95" i="31"/>
  <c r="I99" i="31"/>
  <c r="I103" i="31"/>
  <c r="I107" i="31"/>
  <c r="I111" i="31"/>
  <c r="I115" i="31"/>
  <c r="I123" i="31"/>
  <c r="I131" i="31"/>
  <c r="I139" i="31"/>
  <c r="I147" i="31"/>
  <c r="I155" i="31"/>
  <c r="I163" i="31"/>
  <c r="I171" i="31"/>
  <c r="I179" i="31"/>
  <c r="I187" i="31"/>
  <c r="I195" i="31"/>
  <c r="I203" i="31"/>
  <c r="I206" i="31"/>
  <c r="I207" i="31"/>
  <c r="I215" i="31"/>
  <c r="I223" i="31"/>
  <c r="I231" i="31"/>
  <c r="I239" i="31"/>
  <c r="I247" i="31"/>
  <c r="I255" i="31"/>
  <c r="I263" i="31"/>
  <c r="I271" i="31"/>
  <c r="I279" i="31"/>
  <c r="I287" i="31"/>
  <c r="I295" i="31"/>
  <c r="I303" i="31"/>
  <c r="I311" i="31"/>
  <c r="I319" i="31"/>
  <c r="I327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7" i="31"/>
  <c r="H11" i="31"/>
  <c r="H15" i="31"/>
  <c r="H19" i="31"/>
  <c r="H23" i="31"/>
  <c r="H27" i="31"/>
  <c r="H31" i="31"/>
  <c r="H35" i="31"/>
  <c r="H38" i="31"/>
  <c r="H39" i="31"/>
  <c r="H43" i="31"/>
  <c r="H47" i="31"/>
  <c r="H51" i="31"/>
  <c r="H55" i="31"/>
  <c r="H59" i="31"/>
  <c r="H63" i="31"/>
  <c r="H67" i="31"/>
  <c r="H71" i="31"/>
  <c r="H75" i="31"/>
  <c r="H79" i="31"/>
  <c r="H83" i="31"/>
  <c r="H87" i="31"/>
  <c r="H91" i="31"/>
  <c r="H95" i="31"/>
  <c r="H99" i="31"/>
  <c r="H103" i="31"/>
  <c r="H107" i="31"/>
  <c r="H110" i="31"/>
  <c r="H111" i="31"/>
  <c r="H115" i="31"/>
  <c r="H118" i="31"/>
  <c r="H119" i="31"/>
  <c r="H123" i="31"/>
  <c r="H126" i="31"/>
  <c r="H127" i="31"/>
  <c r="H131" i="31"/>
  <c r="H134" i="31"/>
  <c r="H135" i="31"/>
  <c r="H139" i="31"/>
  <c r="H143" i="31"/>
  <c r="H147" i="31"/>
  <c r="H151" i="31"/>
  <c r="H155" i="31"/>
  <c r="H159" i="31"/>
  <c r="H163" i="31"/>
  <c r="H167" i="31"/>
  <c r="H171" i="31"/>
  <c r="H175" i="31"/>
  <c r="H179" i="31"/>
  <c r="H183" i="31"/>
  <c r="H187" i="31"/>
  <c r="H191" i="31"/>
  <c r="H195" i="31"/>
  <c r="H199" i="31"/>
  <c r="H203" i="31"/>
  <c r="H207" i="31"/>
  <c r="H211" i="31"/>
  <c r="H215" i="31"/>
  <c r="H219" i="31"/>
  <c r="H223" i="31"/>
  <c r="H227" i="31"/>
  <c r="H231" i="31"/>
  <c r="H235" i="31"/>
  <c r="H238" i="31"/>
  <c r="H239" i="31"/>
  <c r="H243" i="31"/>
  <c r="H246" i="31"/>
  <c r="H247" i="31"/>
  <c r="H251" i="31"/>
  <c r="H255" i="31"/>
  <c r="H259" i="31"/>
  <c r="H262" i="31"/>
  <c r="H263" i="31"/>
  <c r="H267" i="31"/>
  <c r="H271" i="31"/>
  <c r="H275" i="31"/>
  <c r="H279" i="31"/>
  <c r="H283" i="31"/>
  <c r="H287" i="31"/>
  <c r="H291" i="31"/>
  <c r="H295" i="31"/>
  <c r="H299" i="31"/>
  <c r="H303" i="31"/>
  <c r="H307" i="31"/>
  <c r="H311" i="31"/>
  <c r="H315" i="31"/>
  <c r="H319" i="31"/>
  <c r="H323" i="31"/>
  <c r="H327" i="31"/>
  <c r="H331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G6" i="31"/>
  <c r="F6" i="31" s="1"/>
  <c r="G7" i="31"/>
  <c r="F7" i="31" s="1"/>
  <c r="G8" i="31"/>
  <c r="F8" i="31" s="1"/>
  <c r="G9" i="31"/>
  <c r="F9" i="31" s="1"/>
  <c r="G10" i="31"/>
  <c r="F10" i="31" s="1"/>
  <c r="G11" i="31"/>
  <c r="F11" i="31" s="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F133" i="31" s="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G184" i="31"/>
  <c r="F184" i="31" s="1"/>
  <c r="G185" i="31"/>
  <c r="F185" i="31" s="1"/>
  <c r="G186" i="31"/>
  <c r="F186" i="31" s="1"/>
  <c r="G187" i="31"/>
  <c r="F187" i="31" s="1"/>
  <c r="G188" i="31"/>
  <c r="F188" i="31" s="1"/>
  <c r="G189" i="31"/>
  <c r="F189" i="31" s="1"/>
  <c r="G190" i="31"/>
  <c r="F190" i="31" s="1"/>
  <c r="G191" i="31"/>
  <c r="F191" i="31" s="1"/>
  <c r="G192" i="31"/>
  <c r="F192" i="31" s="1"/>
  <c r="G193" i="31"/>
  <c r="F193" i="31" s="1"/>
  <c r="G194" i="31"/>
  <c r="F194" i="31" s="1"/>
  <c r="G195" i="31"/>
  <c r="F195" i="31" s="1"/>
  <c r="G196" i="31"/>
  <c r="F196" i="31" s="1"/>
  <c r="G197" i="31"/>
  <c r="F197" i="31" s="1"/>
  <c r="G198" i="31"/>
  <c r="F198" i="31" s="1"/>
  <c r="G199" i="31"/>
  <c r="F199" i="31" s="1"/>
  <c r="G200" i="31"/>
  <c r="F200" i="31" s="1"/>
  <c r="G201" i="31"/>
  <c r="F201" i="31" s="1"/>
  <c r="G202" i="31"/>
  <c r="F202" i="31" s="1"/>
  <c r="G203" i="31"/>
  <c r="F203" i="31" s="1"/>
  <c r="G204" i="31"/>
  <c r="F204" i="31" s="1"/>
  <c r="G205" i="31"/>
  <c r="F205" i="31" s="1"/>
  <c r="G206" i="31"/>
  <c r="F206" i="31" s="1"/>
  <c r="G207" i="31"/>
  <c r="F207" i="31" s="1"/>
  <c r="G208" i="31"/>
  <c r="F208" i="31" s="1"/>
  <c r="G209" i="31"/>
  <c r="F209" i="31" s="1"/>
  <c r="G210" i="31"/>
  <c r="F210" i="31" s="1"/>
  <c r="G211" i="31"/>
  <c r="F211" i="31" s="1"/>
  <c r="G212" i="31"/>
  <c r="F212" i="31" s="1"/>
  <c r="G213" i="31"/>
  <c r="F213" i="31" s="1"/>
  <c r="G214" i="31"/>
  <c r="F214" i="31" s="1"/>
  <c r="G215" i="31"/>
  <c r="F215" i="31" s="1"/>
  <c r="G216" i="31"/>
  <c r="F216" i="31" s="1"/>
  <c r="G217" i="31"/>
  <c r="F217" i="31" s="1"/>
  <c r="G218" i="31"/>
  <c r="F218" i="31" s="1"/>
  <c r="G219" i="31"/>
  <c r="F219" i="31" s="1"/>
  <c r="G220" i="31"/>
  <c r="F220" i="31" s="1"/>
  <c r="G221" i="31"/>
  <c r="F221" i="31" s="1"/>
  <c r="G222" i="31"/>
  <c r="F222" i="31" s="1"/>
  <c r="G223" i="31"/>
  <c r="F223" i="31" s="1"/>
  <c r="G224" i="31"/>
  <c r="F224" i="31" s="1"/>
  <c r="G225" i="31"/>
  <c r="F225" i="31" s="1"/>
  <c r="G226" i="31"/>
  <c r="F226" i="31" s="1"/>
  <c r="G227" i="31"/>
  <c r="F227" i="31" s="1"/>
  <c r="G228" i="31"/>
  <c r="F228" i="31" s="1"/>
  <c r="G229" i="31"/>
  <c r="F229" i="31" s="1"/>
  <c r="G230" i="31"/>
  <c r="F230" i="31" s="1"/>
  <c r="G231" i="31"/>
  <c r="F231" i="31" s="1"/>
  <c r="G232" i="31"/>
  <c r="F232" i="31" s="1"/>
  <c r="G233" i="31"/>
  <c r="F233" i="31" s="1"/>
  <c r="G234" i="31"/>
  <c r="F234" i="31" s="1"/>
  <c r="G235" i="31"/>
  <c r="F235" i="31" s="1"/>
  <c r="G236" i="31"/>
  <c r="F236" i="31" s="1"/>
  <c r="G237" i="31"/>
  <c r="F237" i="31" s="1"/>
  <c r="G238" i="31"/>
  <c r="F238" i="31" s="1"/>
  <c r="G239" i="31"/>
  <c r="F239" i="31" s="1"/>
  <c r="G240" i="31"/>
  <c r="F240" i="31" s="1"/>
  <c r="G241" i="31"/>
  <c r="F241" i="31" s="1"/>
  <c r="G242" i="31"/>
  <c r="F242" i="31" s="1"/>
  <c r="G243" i="31"/>
  <c r="F243" i="31" s="1"/>
  <c r="G244" i="31"/>
  <c r="F244" i="31" s="1"/>
  <c r="G245" i="31"/>
  <c r="F245" i="31" s="1"/>
  <c r="G246" i="31"/>
  <c r="F246" i="31" s="1"/>
  <c r="G247" i="31"/>
  <c r="F247" i="31" s="1"/>
  <c r="G248" i="31"/>
  <c r="F248" i="31" s="1"/>
  <c r="G249" i="31"/>
  <c r="F249" i="31" s="1"/>
  <c r="G250" i="31"/>
  <c r="F250" i="31" s="1"/>
  <c r="G251" i="31"/>
  <c r="F251" i="31" s="1"/>
  <c r="G252" i="31"/>
  <c r="F252" i="31" s="1"/>
  <c r="G253" i="31"/>
  <c r="F253" i="31" s="1"/>
  <c r="G254" i="31"/>
  <c r="F254" i="31" s="1"/>
  <c r="G255" i="31"/>
  <c r="F255" i="31" s="1"/>
  <c r="G256" i="31"/>
  <c r="F256" i="31" s="1"/>
  <c r="G257" i="31"/>
  <c r="F257" i="31" s="1"/>
  <c r="G258" i="31"/>
  <c r="F258" i="31" s="1"/>
  <c r="G259" i="31"/>
  <c r="F259" i="31" s="1"/>
  <c r="G260" i="31"/>
  <c r="F260" i="31" s="1"/>
  <c r="G261" i="31"/>
  <c r="F261" i="31" s="1"/>
  <c r="G262" i="31"/>
  <c r="F262" i="31" s="1"/>
  <c r="G263" i="31"/>
  <c r="F263" i="31" s="1"/>
  <c r="G264" i="31"/>
  <c r="F264" i="31" s="1"/>
  <c r="G265" i="31"/>
  <c r="F265" i="31" s="1"/>
  <c r="G266" i="31"/>
  <c r="F266" i="31" s="1"/>
  <c r="G267" i="31"/>
  <c r="F267" i="31" s="1"/>
  <c r="G268" i="31"/>
  <c r="F268" i="31" s="1"/>
  <c r="G269" i="31"/>
  <c r="F269" i="31" s="1"/>
  <c r="G270" i="31"/>
  <c r="F270" i="31" s="1"/>
  <c r="G271" i="31"/>
  <c r="F271" i="31" s="1"/>
  <c r="G272" i="31"/>
  <c r="F272" i="31" s="1"/>
  <c r="G273" i="31"/>
  <c r="F273" i="31" s="1"/>
  <c r="G274" i="31"/>
  <c r="F274" i="31" s="1"/>
  <c r="G275" i="31"/>
  <c r="F275" i="31" s="1"/>
  <c r="G276" i="31"/>
  <c r="F276" i="31" s="1"/>
  <c r="G277" i="31"/>
  <c r="F277" i="31" s="1"/>
  <c r="G278" i="31"/>
  <c r="F278" i="31" s="1"/>
  <c r="G279" i="31"/>
  <c r="F279" i="31" s="1"/>
  <c r="G280" i="31"/>
  <c r="F280" i="31" s="1"/>
  <c r="G281" i="31"/>
  <c r="F281" i="31" s="1"/>
  <c r="G282" i="31"/>
  <c r="F282" i="31" s="1"/>
  <c r="G283" i="31"/>
  <c r="F283" i="31" s="1"/>
  <c r="G284" i="31"/>
  <c r="F284" i="31" s="1"/>
  <c r="G285" i="31"/>
  <c r="F285" i="31" s="1"/>
  <c r="G286" i="31"/>
  <c r="F286" i="31" s="1"/>
  <c r="G287" i="31"/>
  <c r="F287" i="31" s="1"/>
  <c r="G288" i="31"/>
  <c r="F288" i="31" s="1"/>
  <c r="G289" i="31"/>
  <c r="F289" i="31" s="1"/>
  <c r="G290" i="31"/>
  <c r="F290" i="31" s="1"/>
  <c r="G291" i="31"/>
  <c r="F291" i="31" s="1"/>
  <c r="G292" i="31"/>
  <c r="F292" i="31" s="1"/>
  <c r="G293" i="31"/>
  <c r="F293" i="31" s="1"/>
  <c r="G294" i="31"/>
  <c r="F294" i="31" s="1"/>
  <c r="G295" i="31"/>
  <c r="F295" i="31" s="1"/>
  <c r="G296" i="31"/>
  <c r="F296" i="31" s="1"/>
  <c r="G297" i="31"/>
  <c r="F297" i="31" s="1"/>
  <c r="G298" i="31"/>
  <c r="F298" i="31" s="1"/>
  <c r="G299" i="31"/>
  <c r="F299" i="31" s="1"/>
  <c r="G300" i="31"/>
  <c r="F300" i="31" s="1"/>
  <c r="G301" i="31"/>
  <c r="F301" i="31" s="1"/>
  <c r="G302" i="31"/>
  <c r="F302" i="31" s="1"/>
  <c r="G303" i="31"/>
  <c r="F303" i="31" s="1"/>
  <c r="G304" i="31"/>
  <c r="F304" i="31" s="1"/>
  <c r="G305" i="31"/>
  <c r="F305" i="31" s="1"/>
  <c r="G306" i="31"/>
  <c r="F306" i="31" s="1"/>
  <c r="G307" i="31"/>
  <c r="F307" i="31" s="1"/>
  <c r="G308" i="31"/>
  <c r="F308" i="31" s="1"/>
  <c r="G309" i="31"/>
  <c r="F309" i="31" s="1"/>
  <c r="G310" i="31"/>
  <c r="F310" i="31" s="1"/>
  <c r="G311" i="31"/>
  <c r="F311" i="31" s="1"/>
  <c r="G312" i="31"/>
  <c r="F312" i="31" s="1"/>
  <c r="G313" i="31"/>
  <c r="F313" i="31" s="1"/>
  <c r="G314" i="31"/>
  <c r="F314" i="31" s="1"/>
  <c r="G315" i="31"/>
  <c r="F315" i="31" s="1"/>
  <c r="G316" i="31"/>
  <c r="F316" i="31" s="1"/>
  <c r="G317" i="31"/>
  <c r="F317" i="31" s="1"/>
  <c r="G318" i="31"/>
  <c r="F318" i="31" s="1"/>
  <c r="G320" i="31"/>
  <c r="F320" i="31" s="1"/>
  <c r="G321" i="31"/>
  <c r="F321" i="31" s="1"/>
  <c r="G322" i="31"/>
  <c r="F322" i="31" s="1"/>
  <c r="G323" i="31"/>
  <c r="F323" i="31" s="1"/>
  <c r="G324" i="31"/>
  <c r="F324" i="31" s="1"/>
  <c r="G325" i="31"/>
  <c r="F325" i="31" s="1"/>
  <c r="G326" i="31"/>
  <c r="F326" i="31" s="1"/>
  <c r="G327" i="31"/>
  <c r="F327" i="31" s="1"/>
  <c r="G328" i="31"/>
  <c r="F328" i="31" s="1"/>
  <c r="G329" i="31"/>
  <c r="F329" i="31" s="1"/>
  <c r="G330" i="31"/>
  <c r="F330" i="31" s="1"/>
  <c r="G331" i="31"/>
  <c r="F331" i="31" s="1"/>
  <c r="G332" i="31"/>
  <c r="F332" i="31" s="1"/>
  <c r="G333" i="31"/>
  <c r="F333" i="31" s="1"/>
  <c r="G334" i="31"/>
  <c r="F334" i="31" s="1"/>
  <c r="G335" i="31"/>
  <c r="F335" i="31" s="1"/>
  <c r="G336" i="31"/>
  <c r="F336" i="31" s="1"/>
  <c r="G337" i="31"/>
  <c r="F337" i="31" s="1"/>
  <c r="G338" i="31"/>
  <c r="F338" i="31" s="1"/>
  <c r="G339" i="31"/>
  <c r="F339" i="31" s="1"/>
  <c r="G340" i="31"/>
  <c r="F340" i="31" s="1"/>
  <c r="G341" i="31"/>
  <c r="F341" i="31" s="1"/>
  <c r="G342" i="31"/>
  <c r="F342" i="31" s="1"/>
  <c r="G343" i="31"/>
  <c r="F343" i="31" s="1"/>
  <c r="G344" i="31"/>
  <c r="F344" i="31" s="1"/>
  <c r="G345" i="31"/>
  <c r="F345" i="31" s="1"/>
  <c r="G346" i="31"/>
  <c r="F346" i="31" s="1"/>
  <c r="G347" i="31"/>
  <c r="F347" i="31" s="1"/>
  <c r="G348" i="31"/>
  <c r="F348" i="31" s="1"/>
  <c r="G349" i="31"/>
  <c r="F349" i="31" s="1"/>
  <c r="G350" i="31"/>
  <c r="F350" i="31" s="1"/>
  <c r="G351" i="31"/>
  <c r="F351" i="31" s="1"/>
  <c r="G352" i="31"/>
  <c r="F352" i="31" s="1"/>
  <c r="G353" i="31"/>
  <c r="F353" i="31" s="1"/>
  <c r="G354" i="31"/>
  <c r="F354" i="31" s="1"/>
  <c r="G355" i="31"/>
  <c r="F355" i="31" s="1"/>
  <c r="G356" i="31"/>
  <c r="F356" i="31" s="1"/>
  <c r="G357" i="31"/>
  <c r="F357" i="31" s="1"/>
  <c r="G358" i="31"/>
  <c r="F358" i="31" s="1"/>
  <c r="G359" i="31"/>
  <c r="F359" i="31" s="1"/>
  <c r="G360" i="31"/>
  <c r="F360" i="31" s="1"/>
  <c r="G361" i="31"/>
  <c r="F361" i="31" s="1"/>
  <c r="G362" i="31"/>
  <c r="F362" i="31" s="1"/>
  <c r="G363" i="31"/>
  <c r="F363" i="31" s="1"/>
  <c r="G364" i="31"/>
  <c r="F364" i="31" s="1"/>
  <c r="G365" i="31"/>
  <c r="F365" i="31" s="1"/>
  <c r="G366" i="31"/>
  <c r="F366" i="31" s="1"/>
  <c r="G367" i="31"/>
  <c r="F367" i="31" s="1"/>
  <c r="G368" i="31"/>
  <c r="F368" i="31" s="1"/>
  <c r="G369" i="31"/>
  <c r="F369" i="31" s="1"/>
  <c r="G370" i="31"/>
  <c r="F370" i="31" s="1"/>
  <c r="G371" i="31"/>
  <c r="F371" i="31" s="1"/>
  <c r="G372" i="31"/>
  <c r="F372" i="31" s="1"/>
  <c r="G373" i="31"/>
  <c r="F373" i="31" s="1"/>
  <c r="G374" i="31"/>
  <c r="F374" i="31" s="1"/>
  <c r="G375" i="31"/>
  <c r="F375" i="31" s="1"/>
  <c r="G376" i="31"/>
  <c r="F376" i="31" s="1"/>
  <c r="G377" i="31"/>
  <c r="F377" i="31" s="1"/>
  <c r="G378" i="31"/>
  <c r="F378" i="31" s="1"/>
  <c r="G379" i="31"/>
  <c r="F379" i="31" s="1"/>
  <c r="G380" i="31"/>
  <c r="F380" i="31" s="1"/>
  <c r="G381" i="31"/>
  <c r="F381" i="31" s="1"/>
  <c r="G382" i="31"/>
  <c r="F382" i="31" s="1"/>
  <c r="G383" i="31"/>
  <c r="F383" i="31" s="1"/>
  <c r="G384" i="31"/>
  <c r="F384" i="31" s="1"/>
  <c r="G385" i="31"/>
  <c r="F385" i="31" s="1"/>
  <c r="G386" i="31"/>
  <c r="F386" i="31" s="1"/>
  <c r="G387" i="31"/>
  <c r="F387" i="31" s="1"/>
  <c r="G388" i="31"/>
  <c r="F388" i="31" s="1"/>
  <c r="G389" i="31"/>
  <c r="F389" i="31" s="1"/>
  <c r="G390" i="31"/>
  <c r="F390" i="31" s="1"/>
  <c r="G391" i="31"/>
  <c r="F391" i="31" s="1"/>
  <c r="G392" i="31"/>
  <c r="F392" i="31" s="1"/>
  <c r="G393" i="31"/>
  <c r="F393" i="31" s="1"/>
  <c r="G394" i="31"/>
  <c r="F394" i="31" s="1"/>
  <c r="G395" i="31"/>
  <c r="F395" i="31" s="1"/>
  <c r="G396" i="31"/>
  <c r="F396" i="31" s="1"/>
  <c r="G397" i="31"/>
  <c r="F397" i="31" s="1"/>
  <c r="G398" i="31"/>
  <c r="F398" i="31" s="1"/>
  <c r="G399" i="31"/>
  <c r="F399" i="31" s="1"/>
  <c r="G400" i="31"/>
  <c r="F400" i="31" s="1"/>
  <c r="G401" i="31"/>
  <c r="F401" i="31" s="1"/>
  <c r="G402" i="31"/>
  <c r="F402" i="31" s="1"/>
  <c r="G403" i="31"/>
  <c r="F403" i="31" s="1"/>
  <c r="G404" i="31"/>
  <c r="F404" i="31" s="1"/>
  <c r="G405" i="31"/>
  <c r="F405" i="31" s="1"/>
  <c r="G406" i="31"/>
  <c r="F406" i="31" s="1"/>
  <c r="G407" i="31"/>
  <c r="F407" i="31" s="1"/>
  <c r="G408" i="31"/>
  <c r="F408" i="31" s="1"/>
  <c r="G409" i="31"/>
  <c r="F409" i="31" s="1"/>
  <c r="G410" i="31"/>
  <c r="F410" i="31" s="1"/>
  <c r="G411" i="31"/>
  <c r="F411" i="31" s="1"/>
  <c r="G412" i="31"/>
  <c r="F412" i="31" s="1"/>
  <c r="G413" i="31"/>
  <c r="F413" i="31" s="1"/>
  <c r="G414" i="31"/>
  <c r="F414" i="31" s="1"/>
  <c r="G415" i="31"/>
  <c r="F415" i="31" s="1"/>
  <c r="G416" i="31"/>
  <c r="F416" i="31" s="1"/>
  <c r="G417" i="31"/>
  <c r="F417" i="31" s="1"/>
  <c r="G418" i="31"/>
  <c r="F418" i="31" s="1"/>
  <c r="G419" i="31"/>
  <c r="F419" i="31" s="1"/>
  <c r="G420" i="31"/>
  <c r="F420" i="31" s="1"/>
  <c r="G421" i="31"/>
  <c r="F421" i="31" s="1"/>
  <c r="G422" i="31"/>
  <c r="F422" i="31" s="1"/>
  <c r="G423" i="31"/>
  <c r="F423" i="31" s="1"/>
  <c r="G424" i="31"/>
  <c r="F424" i="31" s="1"/>
  <c r="G425" i="31"/>
  <c r="F425" i="31" s="1"/>
  <c r="G426" i="31"/>
  <c r="F426" i="31" s="1"/>
  <c r="G427" i="31"/>
  <c r="F427" i="31" s="1"/>
  <c r="G428" i="31"/>
  <c r="F428" i="31" s="1"/>
  <c r="G429" i="31"/>
  <c r="F429" i="31" s="1"/>
  <c r="G430" i="31"/>
  <c r="F430" i="31" s="1"/>
  <c r="G431" i="31"/>
  <c r="F431" i="31" s="1"/>
  <c r="G432" i="31"/>
  <c r="F432" i="31" s="1"/>
  <c r="G433" i="31"/>
  <c r="F433" i="31" s="1"/>
  <c r="G434" i="31"/>
  <c r="F434" i="31" s="1"/>
  <c r="G435" i="31"/>
  <c r="F435" i="31" s="1"/>
  <c r="G436" i="31"/>
  <c r="F436" i="31" s="1"/>
  <c r="G437" i="31"/>
  <c r="F437" i="31" s="1"/>
  <c r="G438" i="31"/>
  <c r="F438" i="31" s="1"/>
  <c r="G439" i="31"/>
  <c r="F439" i="31" s="1"/>
  <c r="G440" i="31"/>
  <c r="F440" i="31" s="1"/>
  <c r="G441" i="31"/>
  <c r="F441" i="31" s="1"/>
  <c r="G442" i="31"/>
  <c r="F442" i="31" s="1"/>
  <c r="G443" i="31"/>
  <c r="F443" i="31" s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L5" i="31"/>
  <c r="K5" i="31"/>
  <c r="J5" i="31"/>
  <c r="I5" i="31"/>
  <c r="H5" i="31"/>
  <c r="G5" i="31"/>
  <c r="F5" i="31" s="1"/>
  <c r="D5" i="31"/>
  <c r="C5" i="31"/>
  <c r="H80" i="31" l="1"/>
  <c r="H8" i="31"/>
  <c r="H254" i="31"/>
  <c r="H32" i="31"/>
  <c r="I142" i="31"/>
  <c r="H225" i="31"/>
  <c r="H97" i="31"/>
  <c r="I17" i="31"/>
  <c r="I9" i="31"/>
  <c r="I233" i="31"/>
  <c r="I193" i="31"/>
  <c r="H49" i="31"/>
  <c r="I273" i="31"/>
  <c r="H313" i="31"/>
  <c r="H301" i="31"/>
  <c r="H265" i="31"/>
  <c r="H257" i="31"/>
  <c r="H249" i="31"/>
  <c r="H241" i="31"/>
  <c r="H185" i="31"/>
  <c r="H173" i="31"/>
  <c r="H137" i="31"/>
  <c r="H129" i="31"/>
  <c r="H121" i="31"/>
  <c r="H113" i="31"/>
  <c r="H105" i="31"/>
  <c r="H57" i="31"/>
  <c r="I161" i="31"/>
  <c r="I41" i="31"/>
  <c r="H333" i="31"/>
  <c r="H321" i="31"/>
  <c r="H205" i="31"/>
  <c r="H145" i="31"/>
  <c r="I89" i="31"/>
  <c r="H281" i="31"/>
  <c r="H153" i="31"/>
  <c r="H77" i="31"/>
  <c r="H33" i="31"/>
  <c r="H25" i="31"/>
  <c r="I305" i="31"/>
  <c r="H329" i="31"/>
  <c r="H289" i="31"/>
  <c r="H269" i="31"/>
  <c r="H209" i="31"/>
  <c r="H201" i="31"/>
  <c r="H141" i="31"/>
  <c r="H81" i="31"/>
  <c r="H65" i="31"/>
  <c r="H45" i="31"/>
  <c r="I169" i="31"/>
  <c r="H297" i="31"/>
  <c r="H237" i="31"/>
  <c r="H217" i="31"/>
  <c r="H177" i="31"/>
  <c r="H109" i="31"/>
  <c r="H73" i="31"/>
  <c r="I270" i="31"/>
  <c r="H230" i="31"/>
  <c r="H222" i="31"/>
  <c r="H214" i="31"/>
  <c r="H102" i="31"/>
  <c r="H94" i="31"/>
  <c r="H86" i="31"/>
  <c r="H30" i="31"/>
  <c r="H22" i="31"/>
  <c r="H14" i="31"/>
  <c r="I286" i="31"/>
  <c r="I158" i="31"/>
  <c r="H326" i="31"/>
  <c r="H318" i="31"/>
  <c r="H310" i="31"/>
  <c r="H302" i="31"/>
  <c r="H198" i="31"/>
  <c r="H190" i="31"/>
  <c r="H182" i="31"/>
  <c r="H174" i="31"/>
  <c r="H6" i="31"/>
  <c r="I46" i="31"/>
  <c r="H294" i="31"/>
  <c r="H278" i="31"/>
  <c r="H166" i="31"/>
  <c r="H150" i="31"/>
  <c r="H70" i="31"/>
  <c r="H62" i="31"/>
  <c r="H54" i="31"/>
  <c r="H312" i="31"/>
  <c r="H264" i="31"/>
  <c r="H184" i="31"/>
  <c r="H136" i="31"/>
  <c r="H56" i="31"/>
  <c r="I332" i="31"/>
  <c r="I316" i="31"/>
  <c r="I300" i="31"/>
  <c r="I284" i="31"/>
  <c r="I268" i="31"/>
  <c r="I252" i="31"/>
  <c r="I236" i="31"/>
  <c r="I220" i="31"/>
  <c r="I204" i="31"/>
  <c r="I188" i="31"/>
  <c r="I172" i="31"/>
  <c r="I156" i="31"/>
  <c r="I140" i="31"/>
  <c r="I124" i="31"/>
  <c r="I108" i="31"/>
  <c r="I92" i="31"/>
  <c r="I76" i="31"/>
  <c r="I60" i="31"/>
  <c r="I44" i="31"/>
  <c r="I28" i="31"/>
  <c r="I328" i="31"/>
  <c r="H328" i="31"/>
  <c r="H324" i="31"/>
  <c r="I324" i="31"/>
  <c r="H320" i="31"/>
  <c r="I320" i="31"/>
  <c r="H308" i="31"/>
  <c r="I308" i="31"/>
  <c r="I304" i="31"/>
  <c r="H304" i="31"/>
  <c r="I296" i="31"/>
  <c r="H296" i="31"/>
  <c r="H292" i="31"/>
  <c r="I292" i="31"/>
  <c r="I280" i="31"/>
  <c r="H280" i="31"/>
  <c r="H276" i="31"/>
  <c r="I276" i="31"/>
  <c r="H272" i="31"/>
  <c r="I272" i="31"/>
  <c r="H260" i="31"/>
  <c r="I260" i="31"/>
  <c r="I256" i="31"/>
  <c r="H256" i="31"/>
  <c r="I248" i="31"/>
  <c r="H248" i="31"/>
  <c r="H244" i="31"/>
  <c r="I244" i="31"/>
  <c r="H240" i="31"/>
  <c r="I240" i="31"/>
  <c r="I232" i="31"/>
  <c r="H232" i="31"/>
  <c r="H228" i="31"/>
  <c r="I228" i="31"/>
  <c r="H224" i="31"/>
  <c r="I224" i="31"/>
  <c r="I216" i="31"/>
  <c r="H216" i="31"/>
  <c r="H212" i="31"/>
  <c r="I212" i="31"/>
  <c r="I200" i="31"/>
  <c r="H200" i="31"/>
  <c r="H196" i="31"/>
  <c r="I196" i="31"/>
  <c r="H192" i="31"/>
  <c r="I192" i="31"/>
  <c r="H180" i="31"/>
  <c r="I180" i="31"/>
  <c r="I176" i="31"/>
  <c r="H176" i="31"/>
  <c r="I168" i="31"/>
  <c r="H168" i="31"/>
  <c r="H164" i="31"/>
  <c r="I164" i="31"/>
  <c r="I152" i="31"/>
  <c r="H152" i="31"/>
  <c r="H148" i="31"/>
  <c r="I148" i="31"/>
  <c r="H144" i="31"/>
  <c r="I144" i="31"/>
  <c r="H132" i="31"/>
  <c r="I132" i="31"/>
  <c r="I128" i="31"/>
  <c r="H128" i="31"/>
  <c r="I120" i="31"/>
  <c r="H120" i="31"/>
  <c r="H116" i="31"/>
  <c r="I116" i="31"/>
  <c r="H112" i="31"/>
  <c r="I112" i="31"/>
  <c r="I104" i="31"/>
  <c r="H104" i="31"/>
  <c r="H100" i="31"/>
  <c r="I100" i="31"/>
  <c r="H96" i="31"/>
  <c r="I96" i="31"/>
  <c r="I88" i="31"/>
  <c r="H88" i="31"/>
  <c r="H84" i="31"/>
  <c r="I84" i="31"/>
  <c r="I72" i="31"/>
  <c r="H72" i="31"/>
  <c r="H68" i="31"/>
  <c r="I68" i="31"/>
  <c r="H64" i="31"/>
  <c r="I64" i="31"/>
  <c r="H52" i="31"/>
  <c r="I52" i="31"/>
  <c r="I48" i="31"/>
  <c r="H48" i="31"/>
  <c r="I40" i="31"/>
  <c r="H40" i="31"/>
  <c r="H36" i="31"/>
  <c r="I36" i="31"/>
  <c r="I24" i="31"/>
  <c r="H24" i="31"/>
  <c r="H20" i="31"/>
  <c r="I20" i="31"/>
  <c r="H16" i="31"/>
  <c r="I16" i="31"/>
  <c r="H288" i="31"/>
  <c r="H208" i="31"/>
  <c r="H160" i="31"/>
  <c r="I21" i="31"/>
  <c r="H21" i="31"/>
  <c r="H309" i="31"/>
  <c r="H277" i="31"/>
  <c r="H245" i="31"/>
  <c r="H213" i="31"/>
  <c r="H181" i="31"/>
  <c r="H149" i="31"/>
  <c r="H117" i="31"/>
  <c r="H85" i="31"/>
  <c r="H53" i="31"/>
  <c r="H317" i="31"/>
  <c r="H285" i="31"/>
  <c r="H253" i="31"/>
  <c r="H221" i="31"/>
  <c r="H189" i="31"/>
  <c r="H157" i="31"/>
  <c r="H125" i="31"/>
  <c r="H93" i="31"/>
  <c r="H61" i="31"/>
  <c r="I13" i="31"/>
  <c r="H13" i="31"/>
  <c r="H325" i="31"/>
  <c r="H293" i="31"/>
  <c r="H261" i="31"/>
  <c r="H229" i="31"/>
  <c r="H197" i="31"/>
  <c r="H165" i="31"/>
  <c r="H133" i="31"/>
  <c r="H101" i="31"/>
  <c r="H69" i="31"/>
  <c r="H37" i="31"/>
  <c r="I29" i="31"/>
  <c r="H29" i="31"/>
  <c r="I330" i="31"/>
  <c r="I322" i="31"/>
  <c r="I314" i="31"/>
  <c r="I306" i="31"/>
  <c r="I298" i="31"/>
  <c r="I290" i="31"/>
  <c r="I282" i="31"/>
  <c r="I274" i="31"/>
  <c r="I266" i="31"/>
  <c r="I258" i="31"/>
  <c r="I250" i="31"/>
  <c r="I242" i="31"/>
  <c r="I234" i="31"/>
  <c r="I226" i="31"/>
  <c r="I218" i="31"/>
  <c r="I210" i="31"/>
  <c r="I202" i="31"/>
  <c r="I194" i="31"/>
  <c r="I186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B11" i="47"/>
  <c r="B9" i="47"/>
  <c r="B8" i="37" l="1"/>
  <c r="B8" i="53" s="1"/>
  <c r="B11" i="53" s="1"/>
  <c r="D58" i="35"/>
  <c r="D65" i="35"/>
  <c r="D60" i="35"/>
  <c r="D70" i="35"/>
  <c r="D61" i="35"/>
  <c r="D67" i="35"/>
  <c r="D66" i="35"/>
  <c r="D68" i="35"/>
  <c r="D63" i="35"/>
  <c r="D62" i="35"/>
  <c r="D71" i="35"/>
  <c r="D69" i="35"/>
  <c r="D64" i="35"/>
  <c r="D59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B13" i="53" l="1"/>
  <c r="D71" i="46"/>
  <c r="B17" i="37"/>
  <c r="B16" i="53" s="1"/>
  <c r="D83" i="35"/>
  <c r="B23" i="37" l="1"/>
  <c r="B25" i="37" s="1"/>
  <c r="B28" i="37" s="1"/>
  <c r="B17" i="53"/>
  <c r="B19" i="53" s="1"/>
  <c r="B22" i="53" s="1"/>
  <c r="B27" i="53" l="1"/>
  <c r="A37" i="53" s="1"/>
  <c r="B33" i="37"/>
</calcChain>
</file>

<file path=xl/sharedStrings.xml><?xml version="1.0" encoding="utf-8"?>
<sst xmlns="http://schemas.openxmlformats.org/spreadsheetml/2006/main" count="6349" uniqueCount="2177">
  <si>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</si>
  <si>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</si>
  <si>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</si>
  <si>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</si>
  <si>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</si>
  <si>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</si>
  <si>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</si>
  <si>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</si>
  <si>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</si>
  <si>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</si>
  <si>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</si>
  <si>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</si>
  <si>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</si>
  <si>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</si>
  <si>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</si>
  <si>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</si>
  <si>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</si>
  <si>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NÃO UTILIZADO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</si>
  <si>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</si>
  <si>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</si>
  <si>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</si>
  <si>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</si>
  <si>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</si>
  <si>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</si>
  <si>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</si>
  <si>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</si>
  <si>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</si>
  <si>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</si>
  <si>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</si>
  <si>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</si>
  <si>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</si>
  <si>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</si>
  <si>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</si>
  <si>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</si>
  <si>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</si>
  <si>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</si>
  <si>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</si>
  <si>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</si>
  <si>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</si>
  <si>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</si>
  <si>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</si>
  <si>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</si>
  <si>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</si>
  <si>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</si>
  <si>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</si>
  <si>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</si>
  <si>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</si>
  <si>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</si>
  <si>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</si>
  <si>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</si>
  <si>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</si>
  <si>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</si>
  <si>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</si>
  <si>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</si>
  <si>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</si>
  <si>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</si>
  <si>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</si>
  <si>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</si>
  <si>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</si>
  <si>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</si>
  <si>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</si>
  <si>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</si>
  <si>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</si>
  <si>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</si>
  <si>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</si>
  <si>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</si>
  <si>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</si>
  <si>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</si>
  <si>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</si>
  <si>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</si>
  <si>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</si>
  <si>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</si>
  <si>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</si>
  <si>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</si>
  <si>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</si>
  <si>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</si>
  <si>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</si>
  <si>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</si>
  <si>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</si>
  <si>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</si>
  <si>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</si>
  <si>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</si>
  <si>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</si>
  <si>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</si>
  <si>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</si>
  <si>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</si>
  <si>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</si>
  <si>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</si>
  <si>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</si>
  <si>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</si>
  <si>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</si>
  <si>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</si>
  <si>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</si>
  <si>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</si>
  <si>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</si>
  <si>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</si>
  <si>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</si>
  <si>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</si>
  <si>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</si>
  <si>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</si>
  <si>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</si>
  <si>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</si>
  <si>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</si>
  <si>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</si>
  <si>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</si>
  <si>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</si>
  <si>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</si>
  <si>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</si>
  <si>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</si>
  <si>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</si>
  <si>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</si>
  <si>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</si>
  <si>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</si>
  <si>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</si>
  <si>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</si>
  <si>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</si>
  <si>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</si>
  <si>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</si>
  <si>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</si>
  <si>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</si>
  <si>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</si>
  <si>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</si>
  <si>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</si>
  <si>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</si>
  <si>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</si>
  <si>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</si>
  <si>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</si>
  <si>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</si>
  <si>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</si>
  <si>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</si>
  <si>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</si>
  <si>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</si>
  <si>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</si>
  <si>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</si>
  <si>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</si>
  <si>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</si>
  <si>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</si>
  <si>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</si>
  <si>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</si>
  <si>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</si>
  <si>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</si>
  <si>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</si>
  <si>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</si>
  <si>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</si>
  <si>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</si>
  <si>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</si>
  <si>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</si>
  <si>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</si>
  <si>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</si>
  <si>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</si>
  <si>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</si>
  <si>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</si>
  <si>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</si>
  <si>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</si>
  <si>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</si>
  <si>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</si>
  <si>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</si>
  <si>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</si>
  <si>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</si>
  <si>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</si>
  <si>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</si>
  <si>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</si>
  <si>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</si>
  <si>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</si>
  <si>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</si>
  <si>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</si>
  <si>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</si>
  <si>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</si>
  <si>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</si>
  <si>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</si>
  <si>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</si>
  <si>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</si>
  <si>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</si>
  <si>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</si>
  <si>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</si>
  <si>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</si>
  <si>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</si>
  <si>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</si>
  <si>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</si>
  <si>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</si>
  <si>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</si>
  <si>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</si>
  <si>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</si>
  <si>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</si>
  <si>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</si>
  <si>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</si>
  <si>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</si>
  <si>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</si>
  <si>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</si>
  <si>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</si>
  <si>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</si>
  <si>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</si>
  <si>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</si>
  <si>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</si>
  <si>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</si>
  <si>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</si>
  <si>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</si>
  <si>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</si>
  <si>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</si>
  <si>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</si>
  <si>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</si>
  <si>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</si>
  <si>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</si>
  <si>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</si>
  <si>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</si>
  <si>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</si>
  <si>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</si>
  <si>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</si>
  <si>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</si>
  <si>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</si>
  <si>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</si>
  <si>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</si>
  <si>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</si>
  <si>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</si>
  <si>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</si>
  <si>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</si>
  <si>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</si>
  <si>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</si>
  <si>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</si>
  <si>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</si>
  <si>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</si>
  <si>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</si>
  <si>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</si>
  <si>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</si>
  <si>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</si>
  <si>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</si>
  <si>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</si>
  <si>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</si>
  <si>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</si>
  <si>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</si>
  <si>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</si>
  <si>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</si>
  <si>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</si>
  <si>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</si>
  <si>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</si>
  <si>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</si>
  <si>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</si>
  <si>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</si>
  <si>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</si>
  <si>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</si>
  <si>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</si>
  <si>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</si>
  <si>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</si>
  <si>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</si>
  <si>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</si>
  <si>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</si>
  <si>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</si>
  <si>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</si>
  <si>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</si>
  <si>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</si>
  <si>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</si>
  <si>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</si>
  <si>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</si>
  <si>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</si>
  <si>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</si>
  <si>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</si>
  <si>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</si>
  <si>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</si>
  <si>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</si>
  <si>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</si>
  <si>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</si>
  <si>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</si>
  <si>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</si>
  <si>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</si>
  <si>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</si>
  <si>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</si>
  <si>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</si>
  <si>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</si>
  <si>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</si>
  <si>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</si>
  <si>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</si>
  <si>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</si>
  <si>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</si>
  <si>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</si>
  <si>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</si>
  <si>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</si>
  <si>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</si>
  <si>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</si>
  <si>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</si>
  <si>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</si>
  <si>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</si>
  <si>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</si>
  <si>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</si>
  <si>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</si>
  <si>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</si>
  <si>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</si>
  <si>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</si>
  <si>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</si>
  <si>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</si>
  <si>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</si>
  <si>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</si>
  <si>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</si>
  <si>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</si>
  <si>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</si>
  <si>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</si>
  <si>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</si>
  <si>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</si>
  <si>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</si>
  <si>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</si>
  <si>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</si>
  <si>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</si>
  <si>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</si>
  <si>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</si>
  <si>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</si>
  <si>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</si>
  <si>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</si>
  <si>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</si>
  <si>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</si>
  <si>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</si>
  <si>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</si>
  <si>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</si>
  <si>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</si>
  <si>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</si>
  <si>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</si>
  <si>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</si>
  <si>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</si>
  <si>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</si>
  <si>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</si>
  <si>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</si>
  <si>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</si>
  <si>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</si>
  <si>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</si>
  <si>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</si>
  <si>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</si>
  <si>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</si>
  <si>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</si>
  <si>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</si>
  <si>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</si>
  <si>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</si>
  <si>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</si>
  <si>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</si>
  <si>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</si>
  <si>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</si>
  <si>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</si>
  <si>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</si>
  <si>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</si>
  <si>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</si>
  <si>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</si>
  <si>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</si>
  <si>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</si>
  <si>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ART CONTABIL SERVICOS ESTRATEGICOS LTDA</t>
  </si>
  <si>
    <t>ASTHAMED COM. PROD EQUIP HOSP</t>
  </si>
  <si>
    <t>AZEVEDO, DOS REIS ADVOGADOS &amp; ASSOCIADOS</t>
  </si>
  <si>
    <t>BANCO BRADESCO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</si>
  <si>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</si>
  <si>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</si>
  <si>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</si>
  <si>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</si>
  <si>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</si>
  <si>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</si>
  <si>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</si>
  <si>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</si>
  <si>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</si>
  <si>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</si>
  <si>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</si>
  <si>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</si>
  <si>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</si>
  <si>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</si>
  <si>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</si>
  <si>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</si>
  <si>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</si>
  <si>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</si>
  <si>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</si>
  <si>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</si>
  <si>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</si>
  <si>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</si>
  <si>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</si>
  <si>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</si>
  <si>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</si>
  <si>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</si>
  <si>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</si>
  <si>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</si>
  <si>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</si>
  <si>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</si>
  <si>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</si>
  <si>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</si>
  <si>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</si>
  <si>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</si>
  <si>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</si>
  <si>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</si>
  <si>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</si>
  <si>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</si>
  <si>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</si>
  <si>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</si>
  <si>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</si>
  <si>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</si>
  <si>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</si>
  <si>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</si>
  <si>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</si>
  <si>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</si>
  <si>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</si>
  <si>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</si>
  <si>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</si>
  <si>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</si>
  <si>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</si>
  <si>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</si>
  <si>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</si>
  <si>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</si>
  <si>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</si>
  <si>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</si>
  <si>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</si>
  <si>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AC2F PRODUTOS HOSPITALARES LTDA</t>
  </si>
  <si>
    <t>ÁGUA E SECO LAVANDERIAS LTDA - EPP</t>
  </si>
  <si>
    <t>AMORIM ASSESSORIA CONTABIL EIRELI</t>
  </si>
  <si>
    <t>23.258.605/0001-82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</si>
  <si>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</si>
  <si>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</si>
  <si>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</si>
  <si>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</si>
  <si>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</si>
  <si>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</si>
  <si>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</si>
  <si>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</si>
  <si>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</si>
  <si>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</si>
  <si>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</si>
  <si>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</si>
  <si>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</si>
  <si>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</si>
  <si>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</si>
  <si>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</si>
  <si>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</si>
  <si>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</si>
  <si>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</si>
  <si>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</si>
  <si>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</si>
  <si>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</si>
  <si>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</si>
  <si>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</si>
  <si>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</si>
  <si>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</si>
  <si>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</si>
  <si>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</si>
  <si>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</si>
  <si>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</si>
  <si>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</si>
  <si>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</si>
  <si>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</si>
  <si>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</si>
  <si>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</si>
  <si>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</si>
  <si>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</si>
  <si>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</si>
  <si>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</si>
  <si>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</si>
  <si>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</si>
  <si>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</si>
  <si>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</si>
  <si>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</si>
  <si>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</si>
  <si>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</si>
  <si>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</si>
  <si>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</si>
  <si>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</si>
  <si>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</si>
  <si>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</si>
  <si>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</si>
  <si>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</si>
  <si>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</si>
  <si>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</si>
  <si>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</si>
  <si>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</si>
  <si>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</si>
  <si>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</si>
  <si>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</si>
  <si>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</si>
  <si>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</si>
  <si>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</si>
  <si>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</si>
  <si>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</si>
  <si>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</si>
  <si>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</si>
  <si>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</si>
  <si>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</si>
  <si>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</si>
  <si>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</si>
  <si>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</si>
  <si>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</si>
  <si>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</si>
  <si>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</si>
  <si>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</si>
  <si>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</si>
  <si>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</si>
  <si>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</si>
  <si>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</si>
  <si>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</si>
  <si>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</si>
  <si>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</si>
  <si>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</si>
  <si>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</si>
  <si>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</si>
  <si>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</si>
  <si>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</si>
  <si>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</si>
  <si>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</si>
  <si>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</si>
  <si>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</si>
  <si>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</si>
  <si>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</si>
  <si>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</si>
  <si>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</si>
  <si>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</si>
  <si>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</si>
  <si>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</si>
  <si>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</si>
  <si>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</si>
  <si>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</si>
  <si>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</si>
  <si>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</si>
  <si>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</si>
  <si>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</si>
  <si>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</si>
  <si>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</si>
  <si>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</si>
  <si>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</si>
  <si>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</si>
  <si>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</si>
  <si>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</si>
  <si>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</si>
  <si>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</si>
  <si>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</si>
  <si>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</si>
  <si>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</si>
  <si>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</si>
  <si>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</si>
  <si>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</si>
  <si>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</si>
  <si>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</si>
  <si>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</si>
  <si>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</si>
  <si>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</si>
  <si>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</si>
  <si>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</si>
  <si>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</si>
  <si>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</si>
  <si>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</si>
  <si>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</si>
  <si>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</si>
  <si>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</si>
  <si>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</si>
  <si>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</si>
  <si>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</si>
  <si>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</si>
  <si>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</si>
  <si>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</si>
  <si>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</si>
  <si>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</si>
  <si>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</si>
  <si>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</si>
  <si>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</si>
  <si>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</si>
  <si>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</si>
  <si>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</si>
  <si>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</si>
  <si>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</si>
  <si>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</si>
  <si>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</si>
  <si>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</si>
  <si>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</si>
  <si>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</si>
  <si>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</si>
  <si>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</si>
  <si>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</si>
  <si>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</si>
  <si>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</si>
  <si>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</si>
  <si>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</si>
  <si>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</si>
  <si>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</si>
  <si>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</si>
  <si>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</si>
  <si>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</si>
  <si>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</si>
  <si>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</si>
  <si>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</si>
  <si>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</si>
  <si>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</si>
  <si>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</si>
  <si>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</si>
  <si>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</si>
  <si>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</si>
  <si>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</si>
  <si>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</si>
  <si>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</si>
  <si>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</si>
  <si>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</si>
  <si>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</si>
  <si>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</si>
  <si>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</si>
  <si>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</si>
  <si>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</si>
  <si>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</si>
  <si>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</si>
  <si>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</si>
  <si>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</si>
  <si>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</si>
  <si>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</si>
  <si>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</si>
  <si>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</si>
  <si>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</si>
  <si>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</si>
  <si>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</si>
  <si>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</si>
  <si>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</si>
  <si>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</si>
  <si>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</si>
  <si>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</si>
  <si>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</si>
  <si>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</si>
  <si>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</si>
  <si>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</si>
  <si>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</si>
  <si>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</si>
  <si>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</si>
  <si>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</si>
  <si>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</si>
  <si>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</si>
  <si>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</si>
  <si>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</si>
  <si>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</si>
  <si>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</si>
  <si>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</si>
  <si>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</si>
  <si>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</si>
  <si>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</si>
  <si>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</si>
  <si>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</si>
  <si>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</si>
  <si>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</si>
  <si>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</si>
  <si>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</si>
  <si>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</si>
  <si>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</si>
  <si>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</si>
  <si>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</si>
  <si>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</si>
  <si>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</si>
  <si>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</si>
  <si>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</si>
  <si>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</si>
  <si>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</si>
  <si>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</si>
  <si>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</si>
  <si>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</si>
  <si>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</si>
  <si>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</si>
  <si>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</si>
  <si>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</si>
  <si>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</si>
  <si>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</si>
  <si>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</si>
  <si>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</si>
  <si>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</si>
  <si>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</si>
  <si>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</si>
  <si>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</si>
  <si>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</si>
  <si>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</si>
  <si>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</si>
  <si>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</si>
  <si>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</si>
  <si>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</si>
  <si>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</si>
  <si>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</si>
  <si>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</si>
  <si>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</si>
  <si>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</si>
  <si>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</si>
  <si>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</si>
  <si>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</si>
  <si>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</si>
  <si>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</si>
  <si>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</si>
  <si>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</si>
  <si>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</si>
  <si>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</si>
  <si>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</si>
  <si>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</si>
  <si>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</si>
  <si>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</si>
  <si>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</si>
  <si>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</si>
  <si>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</si>
  <si>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</si>
  <si>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</si>
  <si>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</si>
  <si>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</si>
  <si>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</si>
  <si>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</si>
  <si>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</si>
  <si>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</si>
  <si>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</si>
  <si>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</si>
  <si>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</si>
  <si>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</si>
  <si>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</si>
  <si>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</si>
  <si>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</si>
  <si>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</si>
  <si>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</si>
  <si>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</si>
  <si>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</si>
  <si>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</si>
  <si>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</si>
  <si>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</si>
  <si>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</si>
  <si>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</si>
  <si>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</si>
  <si>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</si>
  <si>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</si>
  <si>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</si>
  <si>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</si>
  <si>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</si>
  <si>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</si>
  <si>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</si>
  <si>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</si>
  <si>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</si>
  <si>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</si>
  <si>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</si>
  <si>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</si>
  <si>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</si>
  <si>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</si>
  <si>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</si>
  <si>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</si>
  <si>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</si>
  <si>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</si>
  <si>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</si>
  <si>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</si>
  <si>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</si>
  <si>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</si>
  <si>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</si>
  <si>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</si>
  <si>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</si>
  <si>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</si>
  <si>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</si>
  <si>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</si>
  <si>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</si>
  <si>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</si>
  <si>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</si>
  <si>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</si>
  <si>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</si>
  <si>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</si>
  <si>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</si>
  <si>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</si>
  <si>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</si>
  <si>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</si>
  <si>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</si>
  <si>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</si>
  <si>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</si>
  <si>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</si>
  <si>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</si>
  <si>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</si>
  <si>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</si>
  <si>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</si>
  <si>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</si>
  <si>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</si>
  <si>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</si>
  <si>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</si>
  <si>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</si>
  <si>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</si>
  <si>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</si>
  <si>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</si>
  <si>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</si>
  <si>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</si>
  <si>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</si>
  <si>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</si>
  <si>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</si>
  <si>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</si>
  <si>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</si>
  <si>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</si>
  <si>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</si>
  <si>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</si>
  <si>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</si>
  <si>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</si>
  <si>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</si>
  <si>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</si>
  <si>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</si>
  <si>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</si>
  <si>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</si>
  <si>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</si>
  <si>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</si>
  <si>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</si>
  <si>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</si>
  <si>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</si>
  <si>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</si>
  <si>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</si>
  <si>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</si>
  <si>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</si>
  <si>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</si>
  <si>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</si>
  <si>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</si>
  <si>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</si>
  <si>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</si>
  <si>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</si>
  <si>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</si>
  <si>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</si>
  <si>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</si>
  <si>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</si>
  <si>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</si>
  <si>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</si>
  <si>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</si>
  <si>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</si>
  <si>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</si>
  <si>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</si>
  <si>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</si>
  <si>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</si>
  <si>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</si>
  <si>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</si>
  <si>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</si>
  <si>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</si>
  <si>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</si>
  <si>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</si>
  <si>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</si>
  <si>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</si>
  <si>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</si>
  <si>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</si>
  <si>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</si>
  <si>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</si>
  <si>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</si>
  <si>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</si>
  <si>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</si>
  <si>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</si>
  <si>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</si>
  <si>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</si>
  <si>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</si>
  <si>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</si>
  <si>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</si>
  <si>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</si>
  <si>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</si>
  <si>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</si>
  <si>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</si>
  <si>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</si>
  <si>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</si>
  <si>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</si>
  <si>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</si>
  <si>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</si>
  <si>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</si>
  <si>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</si>
  <si>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</si>
  <si>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</si>
  <si>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</si>
  <si>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</si>
  <si>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</si>
  <si>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</si>
  <si>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</si>
  <si>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</si>
  <si>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</si>
  <si>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</si>
  <si>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</si>
  <si>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</si>
  <si>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</si>
  <si>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</si>
  <si>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</si>
  <si>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</si>
  <si>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</si>
  <si>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</si>
  <si>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</si>
  <si>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</si>
  <si>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</si>
  <si>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</si>
  <si>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</si>
  <si>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</si>
  <si>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</si>
  <si>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</si>
  <si>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</si>
  <si>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</si>
  <si>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</si>
  <si>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</si>
  <si>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</si>
  <si>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</si>
  <si>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</si>
  <si>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</si>
  <si>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</si>
  <si>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</si>
  <si>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</si>
  <si>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</si>
  <si>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</si>
  <si>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</si>
  <si>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</si>
  <si>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</si>
  <si>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</si>
  <si>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</si>
  <si>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</si>
  <si>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</si>
  <si>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</si>
  <si>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</si>
  <si>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</si>
  <si>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</si>
  <si>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</si>
  <si>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</si>
  <si>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</si>
  <si>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</si>
  <si>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</si>
  <si>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</si>
  <si>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</si>
  <si>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</si>
  <si>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</si>
  <si>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</si>
  <si>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</si>
  <si>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</si>
  <si>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</si>
  <si>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</si>
  <si>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</si>
  <si>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</si>
  <si>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</si>
  <si>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</si>
  <si>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</si>
  <si>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</si>
  <si>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</si>
  <si>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</si>
  <si>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</si>
  <si>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</si>
  <si>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</si>
  <si>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</si>
  <si>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</si>
  <si>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</si>
  <si>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</si>
  <si>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</si>
  <si>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</si>
  <si>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</si>
  <si>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</si>
  <si>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</si>
  <si>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</si>
  <si>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</si>
  <si>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</si>
  <si>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</si>
  <si>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</si>
  <si>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</si>
  <si>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</si>
  <si>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</si>
  <si>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</si>
  <si>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</si>
  <si>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</si>
  <si>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</si>
  <si>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</si>
  <si>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</si>
  <si>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</si>
  <si>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021.082.664-96</t>
  </si>
  <si>
    <t>THIAGO RICARTE DA SILVA EIRELI</t>
  </si>
  <si>
    <t>37.581.583/0001-00</t>
  </si>
  <si>
    <t>JOSBERTO CALIXTO PEREIRA</t>
  </si>
  <si>
    <t>927.211.843-34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</si>
  <si>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</si>
  <si>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</si>
  <si>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</si>
  <si>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</si>
  <si>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</si>
  <si>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</si>
  <si>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</si>
  <si>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</si>
  <si>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</si>
  <si>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</si>
  <si>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</si>
  <si>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</si>
  <si>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</si>
  <si>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</si>
  <si>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</si>
  <si>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</si>
  <si>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</si>
  <si>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</si>
  <si>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</si>
  <si>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</si>
  <si>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</si>
  <si>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</si>
  <si>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</si>
  <si>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</si>
  <si>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</si>
  <si>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</si>
  <si>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</si>
  <si>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</si>
  <si>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</si>
  <si>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</si>
  <si>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</si>
  <si>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</si>
  <si>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</si>
  <si>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</si>
  <si>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</si>
  <si>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</si>
  <si>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</si>
  <si>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</si>
  <si>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</si>
  <si>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</si>
  <si>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</si>
  <si>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</si>
  <si>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</si>
  <si>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</si>
  <si>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</si>
  <si>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</si>
  <si>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</si>
  <si>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</si>
  <si>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</si>
  <si>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</si>
  <si>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</si>
  <si>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</si>
  <si>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</si>
  <si>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</si>
  <si>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</si>
  <si>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</si>
  <si>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</si>
  <si>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</si>
  <si>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</si>
  <si>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</si>
  <si>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</si>
  <si>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</si>
  <si>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</si>
  <si>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</si>
  <si>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</si>
  <si>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</si>
  <si>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</si>
  <si>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</si>
  <si>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</si>
  <si>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</si>
  <si>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</si>
  <si>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</si>
  <si>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</si>
  <si>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</si>
  <si>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</si>
  <si>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</si>
  <si>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</si>
  <si>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</si>
  <si>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</si>
  <si>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</si>
  <si>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</si>
  <si>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</si>
  <si>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</si>
  <si>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</si>
  <si>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</si>
  <si>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</si>
  <si>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</si>
  <si>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</si>
  <si>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</si>
  <si>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</si>
  <si>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</si>
  <si>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</si>
  <si>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</si>
  <si>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</si>
  <si>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</si>
  <si>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</si>
  <si>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</si>
  <si>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</si>
  <si>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</si>
  <si>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</si>
  <si>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</si>
  <si>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</si>
  <si>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</si>
  <si>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</si>
  <si>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</si>
  <si>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</si>
  <si>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</si>
  <si>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</si>
  <si>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</si>
  <si>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</si>
  <si>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</si>
  <si>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</si>
  <si>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</si>
  <si>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</si>
  <si>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</si>
  <si>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</si>
  <si>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</si>
  <si>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</si>
  <si>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</si>
  <si>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</si>
  <si>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</si>
  <si>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</si>
  <si>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</si>
  <si>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</si>
  <si>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</si>
  <si>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</si>
  <si>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</si>
  <si>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</si>
  <si>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</si>
  <si>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</si>
  <si>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</si>
  <si>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</si>
  <si>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</si>
  <si>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</si>
  <si>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</si>
  <si>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</si>
  <si>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</si>
  <si>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</si>
  <si>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</si>
  <si>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</si>
  <si>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</si>
  <si>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</si>
  <si>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</si>
  <si>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</si>
  <si>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</si>
  <si>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</si>
  <si>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</si>
  <si>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</si>
  <si>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</si>
  <si>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</si>
  <si>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</si>
  <si>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</si>
  <si>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</si>
  <si>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</si>
  <si>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</si>
  <si>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</si>
  <si>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</si>
  <si>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</si>
  <si>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</si>
  <si>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</si>
  <si>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</si>
  <si>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</si>
  <si>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</si>
  <si>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</si>
  <si>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</si>
  <si>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</si>
  <si>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</si>
  <si>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</si>
  <si>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</si>
  <si>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</si>
  <si>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</si>
  <si>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</si>
  <si>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</si>
  <si>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</si>
  <si>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</si>
  <si>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</si>
  <si>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</si>
  <si>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</si>
  <si>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</si>
  <si>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</si>
  <si>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</si>
  <si>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</si>
  <si>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</si>
  <si>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</si>
  <si>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</si>
  <si>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</si>
  <si>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</si>
  <si>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</si>
  <si>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</si>
  <si>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</si>
  <si>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</si>
  <si>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</si>
  <si>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</si>
  <si>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</si>
  <si>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</si>
  <si>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</si>
  <si>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</si>
  <si>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</si>
  <si>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</si>
  <si>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</si>
  <si>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</si>
  <si>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</si>
  <si>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</si>
  <si>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</si>
  <si>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</si>
  <si>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</si>
  <si>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</si>
  <si>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</si>
  <si>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</si>
  <si>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</si>
  <si>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</si>
  <si>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</si>
  <si>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</si>
  <si>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</si>
  <si>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</si>
  <si>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</si>
  <si>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</si>
  <si>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</si>
  <si>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</si>
  <si>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</si>
  <si>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</si>
  <si>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</si>
  <si>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</si>
  <si>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</si>
  <si>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</si>
  <si>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</si>
  <si>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</si>
  <si>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</si>
  <si>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</si>
  <si>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</si>
  <si>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</si>
  <si>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</si>
  <si>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</si>
  <si>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</si>
  <si>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</si>
  <si>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</si>
  <si>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</si>
  <si>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</si>
  <si>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</si>
  <si>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</si>
  <si>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</si>
  <si>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</si>
  <si>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</si>
  <si>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</si>
  <si>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</si>
  <si>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</si>
  <si>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</si>
  <si>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</si>
  <si>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</si>
  <si>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</si>
  <si>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</si>
  <si>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</si>
  <si>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</si>
  <si>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</si>
  <si>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</si>
  <si>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</si>
  <si>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</si>
  <si>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</si>
  <si>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</si>
  <si>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</si>
  <si>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</si>
  <si>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</si>
  <si>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</si>
  <si>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</si>
  <si>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</si>
  <si>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</si>
  <si>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</si>
  <si>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</si>
  <si>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</si>
  <si>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</si>
  <si>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</si>
  <si>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</si>
  <si>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</si>
  <si>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</si>
  <si>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</si>
  <si>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</si>
  <si>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</si>
  <si>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</si>
  <si>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</si>
  <si>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</si>
  <si>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</si>
  <si>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</si>
  <si>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</si>
  <si>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</si>
  <si>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</si>
  <si>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</si>
  <si>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</si>
  <si>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</si>
  <si>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</si>
  <si>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</si>
  <si>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</si>
  <si>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</si>
  <si>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</si>
  <si>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</si>
  <si>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</si>
  <si>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</si>
  <si>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</si>
  <si>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</si>
  <si>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</si>
  <si>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</si>
  <si>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</si>
  <si>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</si>
  <si>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</si>
  <si>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</si>
  <si>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</si>
  <si>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</si>
  <si>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</si>
  <si>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</si>
  <si>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</si>
  <si>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</si>
  <si>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</si>
  <si>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</si>
  <si>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</si>
  <si>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</si>
  <si>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</si>
  <si>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</si>
  <si>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</si>
  <si>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</si>
  <si>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</si>
  <si>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</si>
  <si>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</si>
  <si>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</si>
  <si>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</si>
  <si>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</si>
  <si>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</si>
  <si>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</si>
  <si>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</si>
  <si>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</si>
  <si>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</si>
  <si>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</si>
  <si>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</si>
  <si>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</si>
  <si>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</si>
  <si>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</si>
  <si>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</si>
  <si>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</si>
  <si>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</si>
  <si>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</si>
  <si>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</si>
  <si>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</si>
  <si>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</si>
  <si>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</si>
  <si>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</si>
  <si>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</si>
  <si>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</si>
  <si>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</si>
  <si>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</si>
  <si>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HOSPITAL SAO LUCAS</t>
  </si>
  <si>
    <t>salários</t>
  </si>
  <si>
    <t>01/05/2022</t>
  </si>
  <si>
    <t>CNPJ / CPF</t>
  </si>
  <si>
    <t>FAVORECIDO</t>
  </si>
  <si>
    <t>Transferência</t>
  </si>
  <si>
    <t>BANCO DO BRASIL (AG. 1523-7 C.C 51.507-8)</t>
  </si>
  <si>
    <t xml:space="preserve">   OS RESPONSÁVEL: INSTITUTO DIVA ALVE DO BRASIL - IDAB</t>
  </si>
  <si>
    <t>SINTÉTICO</t>
  </si>
  <si>
    <t xml:space="preserve"> </t>
  </si>
  <si>
    <t>MÊS: 07/2022</t>
  </si>
  <si>
    <t>28/03/2022</t>
  </si>
  <si>
    <t>24/02/2022</t>
  </si>
  <si>
    <t>NF 68492</t>
  </si>
  <si>
    <t>PRO VIDA Comércio de Produtos Médicos LTDA</t>
  </si>
  <si>
    <t>01/07/2022</t>
  </si>
  <si>
    <t>06/05/2022</t>
  </si>
  <si>
    <t>06/04/2022</t>
  </si>
  <si>
    <t>1/1NF 69779</t>
  </si>
  <si>
    <t>Pro-Vida Comercio de Produtos Medicos Ltda</t>
  </si>
  <si>
    <t>21/04/2022</t>
  </si>
  <si>
    <t>22/03/2022</t>
  </si>
  <si>
    <t>1/1NF 69381</t>
  </si>
  <si>
    <t>30/06/2022</t>
  </si>
  <si>
    <t>1/1NF 48287</t>
  </si>
  <si>
    <t>1/1NF 15166</t>
  </si>
  <si>
    <t>PEDRO VICTOR F SILVA</t>
  </si>
  <si>
    <t>1/1NF 39360</t>
  </si>
  <si>
    <t>JA COMERCIO DE DESCARTAVEIS LTDA EPP</t>
  </si>
  <si>
    <t>1/1NF 15155</t>
  </si>
  <si>
    <t>02/05/2022</t>
  </si>
  <si>
    <t>31/03/2022</t>
  </si>
  <si>
    <t>1/1NF 69661</t>
  </si>
  <si>
    <t>Tar DOC/TED Eletrônico - Cobrança referente 01/07/2022</t>
  </si>
  <si>
    <t>Tar Pag Salár Créd Conta - Cobrança referente 01/07/2022</t>
  </si>
  <si>
    <t>04/07/2022</t>
  </si>
  <si>
    <t>NF 75673</t>
  </si>
  <si>
    <t>NF 75697</t>
  </si>
  <si>
    <t>1/1NF 159010</t>
  </si>
  <si>
    <t>ULTRAMEGA DISTRIBUIDORA HOSPITALAR LTDA</t>
  </si>
  <si>
    <t>1/1NF 159028</t>
  </si>
  <si>
    <t>06/07/2022</t>
  </si>
  <si>
    <t>1/1NF 14858</t>
  </si>
  <si>
    <t>CIRURGICA MONTEBELLO LTDA 301</t>
  </si>
  <si>
    <t>1/1NF 136557</t>
  </si>
  <si>
    <t>CIRURGICA MONTEBELLO LTDA 140</t>
  </si>
  <si>
    <t>1/1NF 136589</t>
  </si>
  <si>
    <t>NF 75672</t>
  </si>
  <si>
    <t>1/1NF 24301</t>
  </si>
  <si>
    <t>07/07/2022</t>
  </si>
  <si>
    <t>NF 24305</t>
  </si>
  <si>
    <t>NF 24.307</t>
  </si>
  <si>
    <t>NF 19449</t>
  </si>
  <si>
    <t xml:space="preserve">MARCHET DE SA BARRETO CALLOU </t>
  </si>
  <si>
    <t>NF 288411</t>
  </si>
  <si>
    <t>FARMACE - INDUSTRIA QUIMICO-FARMACEUTICA CEARENSE LTDA</t>
  </si>
  <si>
    <t>NF 52069</t>
  </si>
  <si>
    <t>03/07/2022</t>
  </si>
  <si>
    <t>NF 5277</t>
  </si>
  <si>
    <t>NF 52070</t>
  </si>
  <si>
    <t>REF. A MEDICAMENTOS</t>
  </si>
  <si>
    <t>REF. A MAT. HOSPITALAR</t>
  </si>
  <si>
    <t>11/07/2022</t>
  </si>
  <si>
    <t>01/06/2022</t>
  </si>
  <si>
    <t>Fundo Fixo Comp: 06.2022</t>
  </si>
  <si>
    <t>05/07/2022</t>
  </si>
  <si>
    <t>Férias</t>
  </si>
  <si>
    <t>KATIA MARIA PEREIRA SEVERO</t>
  </si>
  <si>
    <t>08/07/2022 A 06/08/2022</t>
  </si>
  <si>
    <t>1/1NF 452448</t>
  </si>
  <si>
    <t>ART MEDICA COM E REP DE PROD HOSP LTDA</t>
  </si>
  <si>
    <t>16/06/2022</t>
  </si>
  <si>
    <t>17/05/2022</t>
  </si>
  <si>
    <t>1/1NF 454362</t>
  </si>
  <si>
    <t>19/06/2022</t>
  </si>
  <si>
    <t>20/05/2022</t>
  </si>
  <si>
    <t>1/1NF 454872</t>
  </si>
  <si>
    <t>23/06/2022</t>
  </si>
  <si>
    <t>24/05/2022</t>
  </si>
  <si>
    <t>1/1NF 455171</t>
  </si>
  <si>
    <t>1/1NF 456224</t>
  </si>
  <si>
    <t>07/06/2022</t>
  </si>
  <si>
    <t>1/1NF 2952</t>
  </si>
  <si>
    <t>DENTAL CENTRO SUL</t>
  </si>
  <si>
    <t>06/06/2022</t>
  </si>
  <si>
    <t>1/2NF 162588</t>
  </si>
  <si>
    <t>EXOMED COMERCIO ATACADISTA DE MEDICAMENTOS LTDA</t>
  </si>
  <si>
    <t>PAGAR POR BOLETO.</t>
  </si>
  <si>
    <t>JOSÉ ALVARO DE AZEVEDO SALVADOR JUNIOR</t>
  </si>
  <si>
    <t>11/07/2022 A 25/07/2022</t>
  </si>
  <si>
    <t>09/07/2022</t>
  </si>
  <si>
    <t>09/06/2022</t>
  </si>
  <si>
    <t>1/1NF 2981</t>
  </si>
  <si>
    <t>Tar DOC/TED Eletrônico - Cobrança referente 05/07/2022</t>
  </si>
  <si>
    <t>1/1NF 2860</t>
  </si>
  <si>
    <t>I9 DISTRIBUICAO E COMERCIO LTDA</t>
  </si>
  <si>
    <t>1/1NF 2863</t>
  </si>
  <si>
    <t>FGTS e Multa de FGTS</t>
  </si>
  <si>
    <t>Devolução FGTS Comp 06.2022</t>
  </si>
  <si>
    <t>Folha Comp: 07/2022</t>
  </si>
  <si>
    <t>NF 13253</t>
  </si>
  <si>
    <t>JOSE ANACLETO SOBRINHO</t>
  </si>
  <si>
    <t>Tar DOC/TED Eletrônico - Cobrança referente 07/07/2022</t>
  </si>
  <si>
    <t>08/07/2022</t>
  </si>
  <si>
    <t>Repasse Comp: 06/2022</t>
  </si>
  <si>
    <t>Folha Comp: 06/2022</t>
  </si>
  <si>
    <t>Folha Comp: 06.2022</t>
  </si>
  <si>
    <t>CARLOS CEZAR DE OLIVEIRA JANUARIO</t>
  </si>
  <si>
    <t>1/1NFS-e:159</t>
  </si>
  <si>
    <t>10/07/2022</t>
  </si>
  <si>
    <t>Contribuição Sindical</t>
  </si>
  <si>
    <t>CONTRIBUIÇÃO SINDICAL COMP. 06/2022 - SANDRA MARIA DANTAS</t>
  </si>
  <si>
    <t>SINDSAUDE</t>
  </si>
  <si>
    <t>25/07/2022</t>
  </si>
  <si>
    <t>NF 85455</t>
  </si>
  <si>
    <t>J LAERCIO SOUZA DE VASCONCELOS &amp; CIA LTDA</t>
  </si>
  <si>
    <t>NF 76514</t>
  </si>
  <si>
    <t>1/1NFS-e:11</t>
  </si>
  <si>
    <t>GABRIELA CALLOU DE MORAIS</t>
  </si>
  <si>
    <t>Rateio Comp 06.2022</t>
  </si>
  <si>
    <t xml:space="preserve">05/07/2022 A 03/08/2022 </t>
  </si>
  <si>
    <t>Tar DOC/TED Eletrônico - Cobrança referente 08/07/2022</t>
  </si>
  <si>
    <t>Tar Lib/Ant Float Pg Sal - Cobrança referente 08/07/2022</t>
  </si>
  <si>
    <t>Tar Pag Salár Créd Conta - Cobrança referente 08/07/2022</t>
  </si>
  <si>
    <t>Devolução</t>
  </si>
  <si>
    <t>NF DE DEVOLUÇÃO 76436</t>
  </si>
  <si>
    <t>VALOR REF. A DEVOLUÇÃO PARCIAL DA NF 75673 NA CONTA DO HMSL.</t>
  </si>
  <si>
    <t>GLAUCIA VALERIA RESENDE BRITO</t>
  </si>
  <si>
    <t>1/1NFS-e:317</t>
  </si>
  <si>
    <t>ANGEL - SERVIÇOS MÉDICOS ESPECIALIZADOS LTDA</t>
  </si>
  <si>
    <t>1/1NFS-e:196</t>
  </si>
  <si>
    <t>ARE MEDICINA LTDA</t>
  </si>
  <si>
    <t>1/1NFS-e:245</t>
  </si>
  <si>
    <t>BIOMEDICI SAUDE INTEGRALIZADA LTDA - ME</t>
  </si>
  <si>
    <t>1/1NFS-e:485</t>
  </si>
  <si>
    <t>CARIRI MEDIC SERVICOS MEDICOS LTDA</t>
  </si>
  <si>
    <t>1/1NFS-e:115</t>
  </si>
  <si>
    <t>CASARAO SAUDE SERVICOS MEDICOS HOSPITALARES LTDA</t>
  </si>
  <si>
    <t>1/1NFS-e:172</t>
  </si>
  <si>
    <t>CLINICA LANDIM E NARVAEZ LTDA</t>
  </si>
  <si>
    <t>1/1NFS-e:139</t>
  </si>
  <si>
    <t>CLINICA MEDICA DE DIAGNOSTICO E IMAGEM I LTDA</t>
  </si>
  <si>
    <t>1/1NFS-e:138</t>
  </si>
  <si>
    <t>1/1NFS-e:486</t>
  </si>
  <si>
    <t>CLINICA MEDICA SAMAAN ESPECIALIZADA EM ORTOPEDIA E</t>
  </si>
  <si>
    <t>1/1NFS-e:104</t>
  </si>
  <si>
    <t>CLINIMATREM SERVICOS MEDICOS LTDA</t>
  </si>
  <si>
    <t>1/1NFS-e:122</t>
  </si>
  <si>
    <t>CLINPED SERVICOS MEDICOS LTDA</t>
  </si>
  <si>
    <t>1/1NFS-e:170</t>
  </si>
  <si>
    <t>COUTO BEM SERVICOS MEDICOS LTDA - ME</t>
  </si>
  <si>
    <t>1/1NFS-e:271</t>
  </si>
  <si>
    <t>HEALTH MEDICAL GROUP SERVICOS MEDICOS HOSPITALARES</t>
  </si>
  <si>
    <t>1/1NFS-e:346</t>
  </si>
  <si>
    <t>INTER CLINIC SERVIÇOS DE SAÚDE LTDA ME</t>
  </si>
  <si>
    <t>1/1NFS-e:373</t>
  </si>
  <si>
    <t>INTRA MED SERVICOS DE SAUDE LTDA - ME</t>
  </si>
  <si>
    <t>1/1NFS-e:1339</t>
  </si>
  <si>
    <t>1/1NFS-e:10</t>
  </si>
  <si>
    <t>JHFM SERVIÇOS EM SAÚDE LTDA</t>
  </si>
  <si>
    <t>Tar DOC/TED Eletrônico - Cobrança referente 11/07/2022</t>
  </si>
  <si>
    <t>12/05/2022</t>
  </si>
  <si>
    <t>3/3NF 161660</t>
  </si>
  <si>
    <t>12/07/2022</t>
  </si>
  <si>
    <t>PARCELA 03/03</t>
  </si>
  <si>
    <t>1/1NFS-e:975</t>
  </si>
  <si>
    <t>LIRIO - SERVIÇOS MÉDICOS LTDA</t>
  </si>
  <si>
    <t>1/1NFS-e:309</t>
  </si>
  <si>
    <t>NB SERVICOS MEDICOS LTDA - ME</t>
  </si>
  <si>
    <t>1/1NFS-e:275</t>
  </si>
  <si>
    <t>PEDIATRICE SERV MEDICOS E REAB FISISCA LTDA - ME</t>
  </si>
  <si>
    <t>1/1NFS-e:210</t>
  </si>
  <si>
    <t>PRIMEIROS PASSOS - SERV DE ASSIST PEDIATRICA LTDA</t>
  </si>
  <si>
    <t>1/1NFS-e:99</t>
  </si>
  <si>
    <t>S. &amp; E. SERVIÇOS MEDICOS E ASSISTENCIA PEDIATRICA</t>
  </si>
  <si>
    <t>1/1NFS-e:225</t>
  </si>
  <si>
    <t>SILVER MED SERVICOS DE SAUDE LTDA</t>
  </si>
  <si>
    <t>1/1NFS-e:136</t>
  </si>
  <si>
    <t>UP CARIRI</t>
  </si>
  <si>
    <t>1/1NFS-e:21</t>
  </si>
  <si>
    <t>CICERO HYTTALLO CARNEIRO BALDUINO</t>
  </si>
  <si>
    <t>1/1NFS-e:830</t>
  </si>
  <si>
    <t>MIX ASSESSORIA MEDICA</t>
  </si>
  <si>
    <t>1/1NFS-e:20</t>
  </si>
  <si>
    <t>EMANUELLY GONCALVES SARAIVA</t>
  </si>
  <si>
    <t>1/1NFS-e:229</t>
  </si>
  <si>
    <t>ESSENCE MED</t>
  </si>
  <si>
    <t>1/1NFS-e:4066</t>
  </si>
  <si>
    <t>ALL MEDICAL</t>
  </si>
  <si>
    <t>1/1NFS-e:142</t>
  </si>
  <si>
    <t>PRONTOCLINIC</t>
  </si>
  <si>
    <t>1/1NFS-e:236</t>
  </si>
  <si>
    <t>VIVIANE DA FONSECA FELIX</t>
  </si>
  <si>
    <t>1/1NFS-e:86</t>
  </si>
  <si>
    <t>V. K. ALVES NOBRE MELO EIRELI</t>
  </si>
  <si>
    <t>1/1NFS-e:166</t>
  </si>
  <si>
    <t>ELIT MED</t>
  </si>
  <si>
    <t>1/1NFS-e:43</t>
  </si>
  <si>
    <t>ROMULO MOTA TEIXEIRA MENDES</t>
  </si>
  <si>
    <t>1/1NFS-e:255</t>
  </si>
  <si>
    <t>B1007 MED ASSISTENCIA E SERVICOS MEDICOS LTDA</t>
  </si>
  <si>
    <t>1/1NFS-e:32</t>
  </si>
  <si>
    <t>ERIKA LEOPOLDINA DA SILVA MACEDO CONSULTORIO EIREL</t>
  </si>
  <si>
    <t>1/1NFS-e:1787</t>
  </si>
  <si>
    <t>ARAUJO SILVA SERVICOS MEDICOS LTDA</t>
  </si>
  <si>
    <t>1/1NFS-e:2488</t>
  </si>
  <si>
    <t>LS ASSESSORIA MEDICA E CONSULTORIA LTDA</t>
  </si>
  <si>
    <t>1/1NFS-e:2001</t>
  </si>
  <si>
    <t>CLINICA DE OFTALMOLOGIA E ASSOC. DO CARIRI LTDA -</t>
  </si>
  <si>
    <t>1/1NFS-e:143</t>
  </si>
  <si>
    <t>SERGIO LUIZ A. DE OLIVEIRA CLINICA</t>
  </si>
  <si>
    <t>Devolução NFS 158</t>
  </si>
  <si>
    <t>GOMES &amp; SANTANA LTDA</t>
  </si>
  <si>
    <t>VALOR REF. AO PGTO. A MAIOR DA NFS 158, DEVIDO UM ERRO NAS RETENÇÕES POR CONTA DO PRESTADOR DE SERVIÇO.</t>
  </si>
  <si>
    <t>Tar DOC/TED Eletrônico - Cobrança referente 12/07/2022</t>
  </si>
  <si>
    <t>13/07/2022</t>
  </si>
  <si>
    <t>CLINITI CARIRI LTDA - ME</t>
  </si>
  <si>
    <t>1/1NFS-e:100</t>
  </si>
  <si>
    <t>S &amp; R SAUDE SERVICOS MEDICOS LTDA</t>
  </si>
  <si>
    <t>1/1NFS-e:197</t>
  </si>
  <si>
    <t>PLACIDO MOURA MACEDO LTDA</t>
  </si>
  <si>
    <t>1/1NFS-e:176</t>
  </si>
  <si>
    <t>NF 19093</t>
  </si>
  <si>
    <t>NF 160014</t>
  </si>
  <si>
    <t>NF 24532</t>
  </si>
  <si>
    <t>NF 24530</t>
  </si>
  <si>
    <t>NF 24531</t>
  </si>
  <si>
    <t>Tar DOC/TED Eletrônico - Cobrança referente 13/07/2022</t>
  </si>
  <si>
    <t>15/07/2022</t>
  </si>
  <si>
    <t>FATURA S02418</t>
  </si>
  <si>
    <t>14/07/2022</t>
  </si>
  <si>
    <t>FATURA 514</t>
  </si>
  <si>
    <t>FATURA 062022</t>
  </si>
  <si>
    <t>PISO FORT LOCAÇÕES E SERVIÇOS</t>
  </si>
  <si>
    <t>11/09/2021</t>
  </si>
  <si>
    <t>01/08/2021</t>
  </si>
  <si>
    <t>SERVIÇO DE DEDETIZAÇÃO</t>
  </si>
  <si>
    <t>NF 14580</t>
  </si>
  <si>
    <t>LIDER CONTROLE AMBIENTAL LTDA</t>
  </si>
  <si>
    <t>07/04/2022</t>
  </si>
  <si>
    <t>01/03/2022</t>
  </si>
  <si>
    <t>Comp: 03/2022</t>
  </si>
  <si>
    <t>CAGECE</t>
  </si>
  <si>
    <t>20/07/2022</t>
  </si>
  <si>
    <t>FATURA 06/2022</t>
  </si>
  <si>
    <t>Companhia Energética do Ceará</t>
  </si>
  <si>
    <t>20/06/2022</t>
  </si>
  <si>
    <t>1/1NFS-e:103</t>
  </si>
  <si>
    <t>GERMANO COUTINHO ALVES 05527954378</t>
  </si>
  <si>
    <t>1/1NFS-e:355</t>
  </si>
  <si>
    <t>Serviço de Radiologia</t>
  </si>
  <si>
    <t>1/1NFS-e:14992</t>
  </si>
  <si>
    <t>SAPRA LANDAUER</t>
  </si>
  <si>
    <t>1/1NFS-e:150</t>
  </si>
  <si>
    <t>CENTRAL MED SERVICOS MEDICOS HOSPITALARES LTDA</t>
  </si>
  <si>
    <t>CERTIDÃO FEDERAL VENCIDA.</t>
  </si>
  <si>
    <t>1/1NFS-e:12357</t>
  </si>
  <si>
    <t>1/1NFS-e:547</t>
  </si>
  <si>
    <t>HSR MANUTENÇÃO CONSULTORIA ALUGUEL E LIMPEZA EIREL</t>
  </si>
  <si>
    <t>1/1NF 2895</t>
  </si>
  <si>
    <t>1/1NF 2893</t>
  </si>
  <si>
    <t>18/07/2022</t>
  </si>
  <si>
    <t>1/1NF 15113</t>
  </si>
  <si>
    <t>1/1NF 137635</t>
  </si>
  <si>
    <t>1/1NF 137594</t>
  </si>
  <si>
    <t>1/1NF 4527</t>
  </si>
  <si>
    <t>1/1NFS 31622</t>
  </si>
  <si>
    <t>1/1NFS-e:123</t>
  </si>
  <si>
    <t>ERON FRIOS SERVIÇOS DE MANUT E REFRIG. LTDA</t>
  </si>
  <si>
    <t>1/1NFS-e:125</t>
  </si>
  <si>
    <t>1/1NFS-e:1029</t>
  </si>
  <si>
    <t>Tar DOC/TED Eletrônico - Cobrança referente 14/07/2022</t>
  </si>
  <si>
    <t>ACORDO</t>
  </si>
  <si>
    <t>4/8 Acordo</t>
  </si>
  <si>
    <t>Imposto INSS Folha Comp: 06/2022</t>
  </si>
  <si>
    <t>GPS - GUIA DA PREVIDENCIA SOCIAL</t>
  </si>
  <si>
    <t>01/08/2022</t>
  </si>
  <si>
    <t>DCTO 96014022287</t>
  </si>
  <si>
    <t>SECRETARIA DA RECEITA FEDERAL DO BRASIL</t>
  </si>
  <si>
    <t>Retenção - ISS Serviços Tomados</t>
  </si>
  <si>
    <t>ISS retido sobre Compra 299</t>
  </si>
  <si>
    <t>PREFEITURA MUNICIPAL DE JUAZEIRO DO NORTE - CE</t>
  </si>
  <si>
    <t>IRRF retido sobre Compra 223 - SILVER</t>
  </si>
  <si>
    <t>PIS/COFINS/CSLL retido sobre Compra 223 - SILVER</t>
  </si>
  <si>
    <t>IRRF retido sobre Compra 156 - ELIT</t>
  </si>
  <si>
    <t>PIS/COFINS/CSLL retido sobre Compra 156 - ELIT</t>
  </si>
  <si>
    <t>IRRF retido sobre Compra 225 - SET MEDIC</t>
  </si>
  <si>
    <t>PIS/COFINS/CSLL retido sobre Compra 225 - SET MEDIC</t>
  </si>
  <si>
    <t>IRRF retido sobre Compra 134 - PRONTOCLINIC</t>
  </si>
  <si>
    <t>PIS/COFINS/CSLL retido sobre Compra 134 - PRONTOCLINIC</t>
  </si>
  <si>
    <t>IRRF retido sobre Compra 224 - ESSENCE</t>
  </si>
  <si>
    <t>PIS/COFINS/CSLL retido sobre Compra 224 - ESSENCE</t>
  </si>
  <si>
    <t>IRRF retido sobre Compra 807 - MIX ASSESSORIA</t>
  </si>
  <si>
    <t>PIS/COFINS/CSLL retido sobre Compra 807 - MIX ASSESSORIA</t>
  </si>
  <si>
    <t>IRRF retido sobre Compra 239 - BIOMEDICI</t>
  </si>
  <si>
    <t>PIS/COFINS/CSLL retido sobre Compra 239 - BIOMEDICI</t>
  </si>
  <si>
    <t>IRRF retido sobre Compra 132 - CLINICA MEDICA DE DIAGNÓSTICO</t>
  </si>
  <si>
    <t>PIS/COFINS/CSLL retido sobre Compra 132 - CLINICA MEDICA DE DIAGNÓSTICO</t>
  </si>
  <si>
    <t>IRRF retido sobre Compra 133- CLÍNICA MÉDICA DE DIAGNÓSTICO</t>
  </si>
  <si>
    <t>PIS/COFINS/CSLL retido sobre Compra 133 - CLÍNICA MÉDICA DE DIAGNÓSTICO</t>
  </si>
  <si>
    <t>IRRF retido sobre Compra 337 - INTER CLINIC</t>
  </si>
  <si>
    <t>PIS/COFINS/CSLL retido sobre Compra 337 - INTER CLINIC</t>
  </si>
  <si>
    <t>IRRF retido sobre Compra 88 - CLINICA LUNA</t>
  </si>
  <si>
    <t>PIS/COFINS/CSLL retido sobre Compra 88 -  CLINICA LUNA</t>
  </si>
  <si>
    <t>17/06/2022</t>
  </si>
  <si>
    <t>1/1NFS-e:11588</t>
  </si>
  <si>
    <t>CENTRALLAB CENTRAL DE ANAL LAB LTDA EPP</t>
  </si>
  <si>
    <t>IRRF retido sobre Compra 11588 - CENTRALLAB</t>
  </si>
  <si>
    <t>PIS/COFINS/CSLL retido sobre Compra 11588 - CENTRALLAB</t>
  </si>
  <si>
    <t>IRRF retido sobre Compra 998 - WR</t>
  </si>
  <si>
    <t>PIS/COFINS/CSLL retido sobre Compra 998 - WR</t>
  </si>
  <si>
    <t>IRRF retido sobre Compra 4296 - FORTAL MEDIC</t>
  </si>
  <si>
    <t>PIS/COFINS/CSLL retido sobre Compra 4296 - FORTAL MEDIC</t>
  </si>
  <si>
    <t>IRRF retido sobre Compra 3906 - ALL MEDICAL</t>
  </si>
  <si>
    <t>PIS/COFINS/CSLL retido sobre Compra 3906 - ALL MEDICAL</t>
  </si>
  <si>
    <t>IRRF retido sobre Compra 75 - CLINICA SAO GERALDO</t>
  </si>
  <si>
    <t>PIS/COFINS/CSLL retido sobre Compra 75 - CLINICA SAO GERALDO</t>
  </si>
  <si>
    <t>IRRF retido sobre Compra 1918 - CLINICA DE OFTAMOLOGIA</t>
  </si>
  <si>
    <t>PIS/COFINS/CSLL retido sobre Compra 1918 - CLINICA DE OFTAMOLOGIA</t>
  </si>
  <si>
    <t>IRRF retido sobre Compra 355 - VITAI</t>
  </si>
  <si>
    <t>PIS/COFINS/CSLL retido sobre Compra 355 - VITAI</t>
  </si>
  <si>
    <t>1/1NFS-e:33</t>
  </si>
  <si>
    <t>QTECH SERVICOS</t>
  </si>
  <si>
    <t>NF 3490</t>
  </si>
  <si>
    <t>NF 137838</t>
  </si>
  <si>
    <t>Imposto IRRF Folha Comp: 06/2022</t>
  </si>
  <si>
    <t>1/1NFS-e:81</t>
  </si>
  <si>
    <t>CLINICA SAO GERALDO LTDA</t>
  </si>
  <si>
    <t>16/07/2022</t>
  </si>
  <si>
    <t>NF 289133</t>
  </si>
  <si>
    <t>1/1NFS-e:49</t>
  </si>
  <si>
    <t>ULTRAMED GESTAO DE SERVICOS EM SAUDE</t>
  </si>
  <si>
    <t>Tar DOC/TED Eletrônico - Cobrança referente 15/07/2022</t>
  </si>
  <si>
    <t>1/1NFS-e:4829</t>
  </si>
  <si>
    <t>BRISANET SERVIÇO DE TELECOMUNICAÇÃO LTDA</t>
  </si>
  <si>
    <t>1/1NFS-e:2434384</t>
  </si>
  <si>
    <t>1/1NFS-e:729030</t>
  </si>
  <si>
    <t>24/03/2022</t>
  </si>
  <si>
    <t>01/02/2022</t>
  </si>
  <si>
    <t>Coleta de Lixo</t>
  </si>
  <si>
    <t>1/1NFS-e:33596</t>
  </si>
  <si>
    <t>Concedido desconto de 24,44%</t>
  </si>
  <si>
    <t>11/04/2022</t>
  </si>
  <si>
    <t>1/1NFS-e:34178</t>
  </si>
  <si>
    <t>03/06/2022</t>
  </si>
  <si>
    <t>1/1NF 162530</t>
  </si>
  <si>
    <t>21/07/2022</t>
  </si>
  <si>
    <t>2/2NF 162588</t>
  </si>
  <si>
    <t>RENATA COSME SANTANA</t>
  </si>
  <si>
    <t>18/07/2022 A 01/08/2022</t>
  </si>
  <si>
    <t>CARINE TIMOTEO FIGUEIREDO</t>
  </si>
  <si>
    <t xml:space="preserve">18/07/2022 A 01/08/2022 </t>
  </si>
  <si>
    <t>JOAO VICTOR ROCHA DA RESSUREIÇAO</t>
  </si>
  <si>
    <t>MARIA SOCORRO CRUZ CALLOU</t>
  </si>
  <si>
    <t>ROSEMARY CASSIANO PEREIRA</t>
  </si>
  <si>
    <t>ROBERTA SOBREIRA ANDRIOLA MACHADO</t>
  </si>
  <si>
    <t>1/1NFS-e:874</t>
  </si>
  <si>
    <t>1/1NFS-e:36008</t>
  </si>
  <si>
    <t>1/1NFS-e:439</t>
  </si>
  <si>
    <t>HIT CARE NORDESTE IMPORTACAO, COMERCIO E SERVICOS DE PRODUTOS MEDICOS, ODONTOLOGICOS E HOSPITALARES</t>
  </si>
  <si>
    <t>Tar DOC/TED Eletrônico - Cobrança referente 18/07/2022</t>
  </si>
  <si>
    <t>Tar Lib/Ant Float Pg Sal - Cobrança referente 18/07/2022</t>
  </si>
  <si>
    <t>Tar Pag Salár Créd Conta - Cobrança referente 18/07/2022</t>
  </si>
  <si>
    <t>19/07/2022</t>
  </si>
  <si>
    <t>1/1NFS-e:23</t>
  </si>
  <si>
    <t>SHEKINAH TRANSPORTE AUTOMITIVO LTD</t>
  </si>
  <si>
    <t>RELATÓRIO INCOMPLETO.</t>
  </si>
  <si>
    <t>Tar DOC/TED Eletrônico - Cobrança referente 19/07/2022</t>
  </si>
  <si>
    <t>1/1NFS-e:232</t>
  </si>
  <si>
    <t>PLANTÃO EXTRA.</t>
  </si>
  <si>
    <t>1/1NFS-e:4110</t>
  </si>
  <si>
    <t>1/1NFS-e:838</t>
  </si>
  <si>
    <t>1/1NFS-e:93</t>
  </si>
  <si>
    <t>FEMMINA</t>
  </si>
  <si>
    <t>Tar DOC/TED Eletrônico - Cobrança referente 20/07/2022</t>
  </si>
  <si>
    <t>31/07/2022</t>
  </si>
  <si>
    <t>1/1NFS-e:18574</t>
  </si>
  <si>
    <t>1/1NF 3469</t>
  </si>
  <si>
    <t>1/1NF 10009</t>
  </si>
  <si>
    <t>APA COMERCIO DE PRODUTOS MED. HOSP. E LAB. LTDA. EPP</t>
  </si>
  <si>
    <t>Tar DOC/TED Eletrônico - Cobrança referente 21/07/2022</t>
  </si>
  <si>
    <t>27/07/2022</t>
  </si>
  <si>
    <t>CICERO ROBSON DA SILVA NASCIMENTO</t>
  </si>
  <si>
    <t>26/07/2022</t>
  </si>
  <si>
    <t>01/08/2022 A 30/08/2022 = 30 Dias</t>
  </si>
  <si>
    <t>DANIELLE CORREIA VILEICAR</t>
  </si>
  <si>
    <t>FRANCISCA ALEXANDRE DO NASCIMENTO</t>
  </si>
  <si>
    <t>01/08/2022 A 15/08/2022 = 15 Dias</t>
  </si>
  <si>
    <t>MARIA JEANNE DE ALENCAR TAVARES</t>
  </si>
  <si>
    <t>08/06/2022</t>
  </si>
  <si>
    <t>09/05/2022</t>
  </si>
  <si>
    <t>1/1NF 74808</t>
  </si>
  <si>
    <t>10/06/2022</t>
  </si>
  <si>
    <t>11/05/2022</t>
  </si>
  <si>
    <t>1/1NF 75103</t>
  </si>
  <si>
    <t>24/06/2022</t>
  </si>
  <si>
    <t>26/05/2022</t>
  </si>
  <si>
    <t>1/1NF 75895</t>
  </si>
  <si>
    <t>001</t>
  </si>
  <si>
    <t>1/1NF 75899</t>
  </si>
  <si>
    <t>1/1NF 75897</t>
  </si>
  <si>
    <t>1/1NF 206615</t>
  </si>
  <si>
    <t>02/06/2022</t>
  </si>
  <si>
    <t>1/1NF 76237</t>
  </si>
  <si>
    <t>1/1NF 76239</t>
  </si>
  <si>
    <t>1/1NF 76241</t>
  </si>
  <si>
    <t>1/1NF 76285</t>
  </si>
  <si>
    <t>1/2NF 76684</t>
  </si>
  <si>
    <t>REF. A MEDICAMENTO</t>
  </si>
  <si>
    <t>2/2NF 76684</t>
  </si>
  <si>
    <t>15/06/2022</t>
  </si>
  <si>
    <t>1/1NF 5950</t>
  </si>
  <si>
    <t>28/07/2022</t>
  </si>
  <si>
    <t>29/07/2022</t>
  </si>
  <si>
    <t>MARIA EDNEUMA DOS SANTOS</t>
  </si>
  <si>
    <t>RAIMUNDO GLYFITON MARTINS DOS SANTOS</t>
  </si>
  <si>
    <t>SANDRA PEREIRA DE CARVALHO SILVA</t>
  </si>
  <si>
    <t>1/1NF 2948</t>
  </si>
  <si>
    <t>1/1NF 2947</t>
  </si>
  <si>
    <t>1/1NF 5673</t>
  </si>
  <si>
    <t>BELIEVE FARMA COM. ME E MAT. H</t>
  </si>
  <si>
    <t>1/2NF 161233</t>
  </si>
  <si>
    <t>2/2NF 161233</t>
  </si>
  <si>
    <t>1/1NF 24842</t>
  </si>
  <si>
    <t>1/1NF 24855</t>
  </si>
  <si>
    <t>1/1NF 139109</t>
  </si>
  <si>
    <t>1/1NF 15490</t>
  </si>
  <si>
    <t>1/1NF 139124</t>
  </si>
  <si>
    <t>NF 48631</t>
  </si>
  <si>
    <t>NF 15587</t>
  </si>
  <si>
    <t>NF 15586</t>
  </si>
  <si>
    <t>Tar DOC/TED Eletrônico - Cobrança referente 28/07/2022</t>
  </si>
  <si>
    <t>Tar Pag Salár Créd Conta - Cobrança referente 28/07/2022</t>
  </si>
  <si>
    <t>Tar Lib/Ant Float Pg Sal - Cobrança referente 29/07/2022</t>
  </si>
  <si>
    <t>Tar Pag Salár Créd Conta - Cobrança referente 29/07/2022</t>
  </si>
  <si>
    <t>00.394.460/0058-87</t>
  </si>
  <si>
    <t>00.000.000/0001-91</t>
  </si>
  <si>
    <t>EXTIMAC</t>
  </si>
  <si>
    <t>INGRID NAYARA OLIVEIRA CAMARA</t>
  </si>
  <si>
    <t>061.179.673-22</t>
  </si>
  <si>
    <t>FERNANDA GOMES DOS SANTOS</t>
  </si>
  <si>
    <t>003.616.223-09</t>
  </si>
  <si>
    <t>JOSE NERGINO SOBREIRA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</si>
  <si>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</si>
  <si>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</si>
  <si>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</si>
  <si>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</si>
  <si>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</si>
  <si>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</si>
  <si>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</si>
  <si>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</si>
  <si>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</si>
  <si>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</si>
  <si>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</si>
  <si>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</si>
  <si>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</si>
  <si>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</si>
  <si>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</si>
  <si>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</si>
  <si>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</si>
  <si>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</si>
  <si>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</si>
  <si>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</si>
  <si>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</si>
  <si>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</si>
  <si>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</si>
  <si>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</si>
  <si>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</si>
  <si>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</si>
  <si>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</si>
  <si>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</si>
  <si>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</si>
  <si>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</si>
  <si>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</si>
  <si>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</si>
  <si>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</si>
  <si>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</si>
  <si>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</si>
  <si>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</si>
  <si>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</si>
  <si>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</si>
  <si>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</si>
  <si>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</si>
  <si>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</si>
  <si>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</si>
  <si>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</si>
  <si>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</si>
  <si>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</si>
  <si>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</si>
  <si>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26.236.658/0001-90</t>
  </si>
  <si>
    <t>26.102.304/0001-53</t>
  </si>
  <si>
    <t>STAFF MED - SERVICOS MEDICOS LTDA - ME</t>
  </si>
  <si>
    <t>22.319.434/0001-91</t>
  </si>
  <si>
    <t>27.389.713/0001-45</t>
  </si>
  <si>
    <t>28.960.273/0001-05</t>
  </si>
  <si>
    <t>ANDRE AMORIM CALLOU</t>
  </si>
  <si>
    <t>37.092.768/0001-42</t>
  </si>
  <si>
    <t>ATIVIDADES MEDICAS MCS SAUDE LTDA</t>
  </si>
  <si>
    <t>37.228.007/0001-75</t>
  </si>
  <si>
    <t>25.109.328/0001-71</t>
  </si>
  <si>
    <t>29.780.464/0001-40</t>
  </si>
  <si>
    <t>ORTOCLINICA CARIRI LTDA - ME</t>
  </si>
  <si>
    <t>21.815.044/0001-40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</si>
  <si>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</si>
  <si>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</si>
  <si>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</si>
  <si>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</si>
  <si>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</si>
  <si>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</si>
  <si>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</si>
  <si>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</si>
  <si>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</si>
  <si>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</si>
  <si>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</si>
  <si>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</si>
  <si>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</si>
  <si>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</si>
  <si>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</si>
  <si>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</si>
  <si>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</si>
  <si>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</si>
  <si>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29.309.175/0001-67</t>
  </si>
  <si>
    <t>35.773.828/0001-67</t>
  </si>
  <si>
    <t>SJBN CARE LIFE LTDA</t>
  </si>
  <si>
    <t>40.889.758/0001-47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</si>
  <si>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</si>
  <si>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</si>
  <si>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</si>
  <si>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</si>
  <si>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</si>
  <si>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</si>
  <si>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07.974.082/0001-14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</si>
  <si>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</si>
  <si>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</si>
  <si>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</si>
  <si>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</si>
  <si>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</si>
  <si>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</si>
  <si>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</si>
  <si>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</si>
  <si>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</si>
  <si>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</si>
  <si>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</si>
  <si>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639.750.764-53</t>
  </si>
  <si>
    <t xml:space="preserve">18.630.064/0001-31 </t>
  </si>
  <si>
    <t>FORTAL MEDIC ASSISTENCIA MEDICA E CONSULTORIA S S</t>
  </si>
  <si>
    <t>21.959.988/0001-90</t>
  </si>
  <si>
    <t>NNMED - DISTRIBUICAO, IMPORTACAO E EXPORTACAO DE MEDICAMENTOS LTDA</t>
  </si>
  <si>
    <t>15.218.561/0001-39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</si>
  <si>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</si>
  <si>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</si>
  <si>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</si>
  <si>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</si>
  <si>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</si>
  <si>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</si>
  <si>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</si>
  <si>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</si>
  <si>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</si>
  <si>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</si>
  <si>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</si>
  <si>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</si>
  <si>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</si>
  <si>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</si>
  <si>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</si>
  <si>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SET MEDIC SERVICOS MEDICOS HOSPITALARES LTDA</t>
  </si>
  <si>
    <t>30.570.985/0001-51</t>
  </si>
  <si>
    <t>THIAGO GONDIM DE MENEZES</t>
  </si>
  <si>
    <t>962.411.953-87</t>
  </si>
  <si>
    <t>OTONIEL PEREIRA DA SILVA</t>
  </si>
  <si>
    <t>055.686.783-16</t>
  </si>
  <si>
    <t>MICHAEL JOHN MOREIRA SIQUEIRA SERVIÇOS TÉCNICOS ME</t>
  </si>
  <si>
    <t>15.193.955/0001-80</t>
  </si>
  <si>
    <t>13.753.768/0001-88</t>
  </si>
  <si>
    <t>ATACADAO SETTA DE PAPEIS LTDA</t>
  </si>
  <si>
    <t>23.581.150/0001-31</t>
  </si>
  <si>
    <t>24.895.718/0001-51</t>
  </si>
  <si>
    <t>ULISSES E CORDEIRO DE SANTANA EPP</t>
  </si>
  <si>
    <t>26.754.510/0001-48</t>
  </si>
  <si>
    <t>CALLMED COMERCIO DE MED E REP LTDA.</t>
  </si>
  <si>
    <t>05.106.105/0001-52</t>
  </si>
  <si>
    <t>GERSON ARRAIS PINTO FILHO</t>
  </si>
  <si>
    <t>001.821.613-74</t>
  </si>
  <si>
    <t>MAXXI DISTRIBUIDORA DE MEDICAMENTOS HOSPITALARES EIRELI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</si>
  <si>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</si>
  <si>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</si>
  <si>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</si>
  <si>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</si>
  <si>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</si>
  <si>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</si>
  <si>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</si>
  <si>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ANTONIO VANDEILTON MATIAS RO</t>
  </si>
  <si>
    <t>GLORIA BEATRIZ MACHADO DE GRAÇA</t>
  </si>
  <si>
    <t>023.416.524-33</t>
  </si>
  <si>
    <t>BRITO ASSESSORIA E SERVIÇOS MÉDICOS</t>
  </si>
  <si>
    <t>White Martins Gases Industriais NE Ltda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</si>
  <si>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</si>
  <si>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</si>
  <si>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</si>
  <si>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</si>
  <si>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</si>
  <si>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</si>
  <si>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21.596.736/0001-44</t>
  </si>
  <si>
    <t>27.520.585/0001-27</t>
  </si>
  <si>
    <t>NATALIA DOS SANTOS</t>
  </si>
  <si>
    <t>069.731.893-18</t>
  </si>
  <si>
    <t>COLORTEL SISTEMAS ELETRONICOS S.A.</t>
  </si>
  <si>
    <t>CENTRALLAB - CENTRAL DE ANALISES LABORATORIAIS LTD</t>
  </si>
  <si>
    <t>06.328.947/0001-02</t>
  </si>
  <si>
    <t>MESSER GASES LTDA</t>
  </si>
  <si>
    <t>08. 27.520.585/0001-27</t>
  </si>
  <si>
    <t xml:space="preserve">OESTEFARMA COMERCIO DE MEDICAMENTOS LTDA </t>
  </si>
  <si>
    <t>10.938.953/0005-82</t>
  </si>
  <si>
    <t>JOAO PAULO BARBOSA DA SILVA</t>
  </si>
  <si>
    <t>013.616.773-09</t>
  </si>
  <si>
    <t>THIAGO ALEXANDRE DA FONSECA ALCANFO</t>
  </si>
  <si>
    <t>005.774.613-38</t>
  </si>
  <si>
    <t>ARAUJO SILVA SERVICOS MEDICOS LTDA - ME</t>
  </si>
  <si>
    <t>23.598.759/0001-13</t>
  </si>
  <si>
    <t>MEDIPRO COMERCIO DE PRODUTOS HOSPITALARES EIRELI - ME</t>
  </si>
  <si>
    <t>30.941.696/0001-11</t>
  </si>
  <si>
    <t>RX2 DISTRIBUIDORA DE MEDICAMENTOS E EQUIP HOSP. LTDA</t>
  </si>
  <si>
    <t>S. B. CLINIC</t>
  </si>
  <si>
    <t>32.903.969/0001-69</t>
  </si>
  <si>
    <t>JR MELO DE LIMA EPP</t>
  </si>
  <si>
    <t>08.563.493/0001-80</t>
  </si>
  <si>
    <t xml:space="preserve">LIFE MED PRODUTOS NMÉDICOS HOSPITALARES LTDA </t>
  </si>
  <si>
    <t>ANA SAMARA DE SOUSA LIMA</t>
  </si>
  <si>
    <t>827.603.143-91</t>
  </si>
  <si>
    <t xml:space="preserve">O.S.DISTRIBUIDORA LTDA </t>
  </si>
  <si>
    <t>PAULA EMANUELA ROCHA</t>
  </si>
  <si>
    <t>000.017.463-75</t>
  </si>
  <si>
    <t>VITAL LIFE</t>
  </si>
  <si>
    <t>32.052.893/0001-05</t>
  </si>
  <si>
    <t>28.633.248/0001-09</t>
  </si>
  <si>
    <t xml:space="preserve">ULISSES E CORDEIRO DE SANTANA EPP </t>
  </si>
  <si>
    <t xml:space="preserve">JONATHAN LEANDRO RODRIGUES </t>
  </si>
  <si>
    <t>101.265.764-75</t>
  </si>
  <si>
    <t>MARIA NAISLANIA PEREIRA FLOR</t>
  </si>
  <si>
    <t>066.198.993-31</t>
  </si>
  <si>
    <t xml:space="preserve">VEC HOSPITALAR LTDA </t>
  </si>
  <si>
    <t xml:space="preserve"> 07.555.270/0001-08</t>
  </si>
  <si>
    <t>ODILANIA PAULINO DE SOUZA</t>
  </si>
  <si>
    <t>024.284.213-52</t>
  </si>
  <si>
    <t>TAVARES E MACEDO ILUMINAÇÃO LTDA</t>
  </si>
  <si>
    <t xml:space="preserve"> 29.523.498/0001-59</t>
  </si>
  <si>
    <t>31.253.569/0001-92</t>
  </si>
  <si>
    <t>06.628.333/0001-46</t>
  </si>
  <si>
    <t>NETO COMERCIO VAREJISTA</t>
  </si>
  <si>
    <t>04.093.416/0001-52</t>
  </si>
  <si>
    <t>HOSPFAR IND E COM DE PROD HOSP SA</t>
  </si>
  <si>
    <t>068.156.843-77</t>
  </si>
  <si>
    <t>LABTECNICA PRO. P/ LAB. EIRELi</t>
  </si>
  <si>
    <t>03.183.450/0001-55</t>
  </si>
  <si>
    <t xml:space="preserve">UNI HOSPITALAR LTDA </t>
  </si>
  <si>
    <t>07.484.373/0001-24</t>
  </si>
  <si>
    <t>CELIO RAMONN VIANA DE BRITO</t>
  </si>
  <si>
    <t>784.501.363-34</t>
  </si>
  <si>
    <t xml:space="preserve">MARIA JOSIANE DA CONCEIÇÃO </t>
  </si>
  <si>
    <t>023.480.603-61</t>
  </si>
  <si>
    <t>NICASSIA MARIS TEMOTEO DOS SA</t>
  </si>
  <si>
    <t xml:space="preserve">026.975.273-03 </t>
  </si>
  <si>
    <t xml:space="preserve">S3 MED DISTRIBUIDORA DE MEDICAMENTOS LTDA </t>
  </si>
  <si>
    <t xml:space="preserve"> 09.660.958/0003-45</t>
  </si>
  <si>
    <t>DISTRIMEDICA COMERCIO DE PRODUTOS MEDICOS E ODONTOLOGICOS LTDA</t>
  </si>
  <si>
    <t>16.902.612/0001-00</t>
  </si>
  <si>
    <t>APA COMERCIO DE PRODUTOS MED. HOSP. E LAB. LTDA. E</t>
  </si>
  <si>
    <t xml:space="preserve"> 07.532.674/0001-86</t>
  </si>
  <si>
    <t>THAISA XAVIER TELES DOS SANTOS</t>
  </si>
  <si>
    <t>027.631.083-77</t>
  </si>
  <si>
    <t>08.674.752/0003-01</t>
  </si>
  <si>
    <t>12.882.932/0001-94</t>
  </si>
  <si>
    <t>GRANGEIRO E COELHO INDUSTRIA E COMERCIO DE MATERIA</t>
  </si>
  <si>
    <t>06.971.037/0001-43</t>
  </si>
  <si>
    <t xml:space="preserve">Believe Farma </t>
  </si>
  <si>
    <t>LIFE MED PRODUTOS MEDICOS HOSPITALARES LTDA</t>
  </si>
  <si>
    <t>34.455.676/0001-91</t>
  </si>
  <si>
    <t xml:space="preserve">LIFE MED PRODUTOS MÉDICOS HOSPITALARES LTDA </t>
  </si>
  <si>
    <t>JOICE ELIANY TRAVASSOS DE LIMA GOMES</t>
  </si>
  <si>
    <t>EMANUEL GONÇALVES MARQUES</t>
  </si>
  <si>
    <t>033.746.133-30</t>
  </si>
  <si>
    <t>ROBSON SULLIVAN RIBEIRO NOGUEIRA</t>
  </si>
  <si>
    <t>19.030.953/0001-20</t>
  </si>
  <si>
    <t>AZUL LINHAS AEREAS BRASILEIRAS SA</t>
  </si>
  <si>
    <t>09.296.295/0029-60</t>
  </si>
  <si>
    <t xml:space="preserve">MAX ELETRO E MAGAZINE LTDA </t>
  </si>
  <si>
    <t>02.347.734/0001-77</t>
  </si>
  <si>
    <t xml:space="preserve">Super Mamãe LTDA EPP </t>
  </si>
  <si>
    <t>23.773.505/0001-94</t>
  </si>
  <si>
    <t>44.307.953/0001-72</t>
  </si>
  <si>
    <t>44.307.548/0001-54</t>
  </si>
  <si>
    <t>40.215.900/0001-70</t>
  </si>
  <si>
    <t>28.055.308/0001-53</t>
  </si>
  <si>
    <t xml:space="preserve">COOPERATIVA CENTRAL DE COOPERATIVAS UNIMED </t>
  </si>
  <si>
    <t>02.494.715/0001-73</t>
  </si>
  <si>
    <t>44.226.923/0001-31</t>
  </si>
  <si>
    <t>21.152.532/0001-14</t>
  </si>
  <si>
    <t>LOCMED HOSPITALAR LTDA -  FILIAL JUAZEIRO DO NORTE</t>
  </si>
  <si>
    <t>04.238.951/0004-05</t>
  </si>
  <si>
    <t>RAPHAEL GOLCALVES NICESIO EPP</t>
  </si>
  <si>
    <t>22.654.814/0001-82</t>
  </si>
  <si>
    <t>SELLENE COMERCIO E REPRESENTACOES LTDA</t>
  </si>
  <si>
    <t>05.329.222/0001-76</t>
  </si>
  <si>
    <t>DPROSMED DISTRIBUIDORA DE PRODUTOS MEDICO-HOSPITALARES LTDA</t>
  </si>
  <si>
    <t>11.449.180/0001-00</t>
  </si>
  <si>
    <t>GCK CLINICA MEDICA LTDA</t>
  </si>
  <si>
    <t>37.107.247/0001-11</t>
  </si>
  <si>
    <t>33.921.755/0001-88</t>
  </si>
  <si>
    <t>40.619.828/0001-47</t>
  </si>
  <si>
    <t>22.732.936/0001-40</t>
  </si>
  <si>
    <t>MIXPEL COMERCIO DE PAPELARIA E INFORMATICA EIRELI</t>
  </si>
  <si>
    <t>11.050.845/0001-08</t>
  </si>
  <si>
    <t>QTEC SERVICOS E REPRESENTACOES LTDA</t>
  </si>
  <si>
    <t>SANMED DISTRIBUIDORA DE PRODUTOS MEDICO - HOSPITALARES EIRELI</t>
  </si>
  <si>
    <t>21.216.468/0001-98</t>
  </si>
  <si>
    <t>VAGNER SALES DOS SANTOS</t>
  </si>
  <si>
    <t>41.658.195/0001-49</t>
  </si>
  <si>
    <t>08.674.752/0001-40</t>
  </si>
  <si>
    <t>LEVID MESQUITA BANDEIRA</t>
  </si>
  <si>
    <t>047.253.753-90</t>
  </si>
  <si>
    <t xml:space="preserve">GESELLY DA SILVA MORAIS </t>
  </si>
  <si>
    <t>048.927.293-29</t>
  </si>
  <si>
    <t>NAYANE VALDIVINO DE SOUSA LUCAS</t>
  </si>
  <si>
    <t xml:space="preserve">071.720.983-07 </t>
  </si>
  <si>
    <t>MEDSHOP</t>
  </si>
  <si>
    <t>03.524.249/0001-94</t>
  </si>
  <si>
    <t>32.090.452/0001-06</t>
  </si>
  <si>
    <t>45.611.475/0001-52</t>
  </si>
  <si>
    <t>33.519.134/0001-72</t>
  </si>
  <si>
    <t>12.342.816/0001-82</t>
  </si>
  <si>
    <t>CLICIA NASCIMENTO DE SOUZA</t>
  </si>
  <si>
    <t>109.021.464-24</t>
  </si>
  <si>
    <t>RAIMUNDA CRISTINA MASSARENHA</t>
  </si>
  <si>
    <t>927.711.143-72</t>
  </si>
  <si>
    <t>JOAO L. CAVALCANTI</t>
  </si>
  <si>
    <t>09.426.789/0001-11</t>
  </si>
  <si>
    <t>MARIA JOSEFA DE LIMA SILVA</t>
  </si>
  <si>
    <t>054.208.633-67</t>
  </si>
  <si>
    <t>GARRIDO BEVENUTO DA SILVA</t>
  </si>
  <si>
    <t>916.110.913-49</t>
  </si>
  <si>
    <t>ALANE GOMES DE OLIVEIRA</t>
  </si>
  <si>
    <t>041.871.023-61</t>
  </si>
  <si>
    <t>NICASSIA MARIS TEMOTEO DOS SANTOS</t>
  </si>
  <si>
    <t>026.975.273-03</t>
  </si>
  <si>
    <t>EZEQUIEL CARDEIRO DOS SANTO</t>
  </si>
  <si>
    <t>057.492.893-62</t>
  </si>
  <si>
    <t>BRUNA FERNANDES PEREIRA RODRIGUES</t>
  </si>
  <si>
    <t>021.094.663-67</t>
  </si>
  <si>
    <t>M L B</t>
  </si>
  <si>
    <t>07.525.165/0001-26</t>
  </si>
  <si>
    <t>50.429.810/0001-36</t>
  </si>
  <si>
    <t>RAIMUNDO HUGO MATIAS FURTADO</t>
  </si>
  <si>
    <t>012.838.143-40</t>
  </si>
  <si>
    <t>ASTERMED LTDA</t>
  </si>
  <si>
    <t>39.678.459/0001-84</t>
  </si>
  <si>
    <t>LACAM</t>
  </si>
  <si>
    <t>19.276.123/0001-88</t>
  </si>
  <si>
    <t>07.346.638/0001-28</t>
  </si>
  <si>
    <t>JACKSON WILLIAM DA SILVA FERREIRA</t>
  </si>
  <si>
    <t>021.329.705-13</t>
  </si>
  <si>
    <t>LUCIA BATISTA RAMOS</t>
  </si>
  <si>
    <t xml:space="preserve"> 741.365.853-49</t>
  </si>
  <si>
    <t>ANTONIA MARCIA DE OLIVEIRA LIMA</t>
  </si>
  <si>
    <t>001.268.933-57</t>
  </si>
  <si>
    <t>ELLIS REGINA DE SOUSA</t>
  </si>
  <si>
    <t>461.361.263-20</t>
  </si>
  <si>
    <t>FLAVIANA PEREIRA CARDOSO RODRIGUES</t>
  </si>
  <si>
    <t>019.066.423-11</t>
  </si>
  <si>
    <t>JOSEFA DA SILVA</t>
  </si>
  <si>
    <t>458.910.103-30</t>
  </si>
  <si>
    <t>FRANCINEUDA DE SOUZA CALIXTO</t>
  </si>
  <si>
    <t>629.325.513-53</t>
  </si>
  <si>
    <t>RAQUEL DE OLIVEIRA MARIANO</t>
  </si>
  <si>
    <t>029.820.553-09</t>
  </si>
  <si>
    <t>JOANA CAROLINE PEREIRA DE SOUSA</t>
  </si>
  <si>
    <t>064.080.553-11</t>
  </si>
  <si>
    <t>NATALIA BATISTA DE LIMA</t>
  </si>
  <si>
    <t>008.918.763-67</t>
  </si>
  <si>
    <t>HELINI PEREIRA DA RESSURREIÇAO</t>
  </si>
  <si>
    <t>865.958.303-53</t>
  </si>
  <si>
    <t>JORGIVANIA MONTEIRO GOMES DA SILVA</t>
  </si>
  <si>
    <t>024.968.653-84</t>
  </si>
  <si>
    <t>GABRIEL LOPES FAUSTINO</t>
  </si>
  <si>
    <t>016.981.463-70</t>
  </si>
  <si>
    <t>477.504.483-49</t>
  </si>
  <si>
    <t>MARIA JUSSICLEIDE OLIVEIRA</t>
  </si>
  <si>
    <t>909.822.903-49</t>
  </si>
  <si>
    <t>RAFAEL DE SOUZA TAVARES</t>
  </si>
  <si>
    <t>036.072.433-79</t>
  </si>
  <si>
    <t>GIZELA KATIA RODRIGUES DE OLIVEIRA MARTINS</t>
  </si>
  <si>
    <t>937.369.163-53</t>
  </si>
  <si>
    <t>SECRETARIA DE SAUDE DO MUNICIPIO DE JUAZEIRO DO NORTE - CE</t>
  </si>
  <si>
    <t>02.628.917/0001-60</t>
  </si>
  <si>
    <t>GRF - GUIA DE RECOLHIMENTO DO FGTS</t>
  </si>
  <si>
    <t>GRRF - GUIA DE RECOLHIMENTO RESCISÓRIO DO FGTS</t>
  </si>
  <si>
    <t>COMERCIO DE INFORMATICA MEGASYSTEM LTDA</t>
  </si>
  <si>
    <t>05.003.071/0001-61</t>
  </si>
  <si>
    <t>Adiantamento Salarial</t>
  </si>
  <si>
    <t>13º Salário - 2ª Parcela</t>
  </si>
  <si>
    <t>MATERIAL DE CONSTRUÇÃO</t>
  </si>
  <si>
    <t>Materiais Aplicados na Prestação de Serviços</t>
  </si>
  <si>
    <t>MATERIAL GRAFICO</t>
  </si>
  <si>
    <t xml:space="preserve">MATERIAL DE EXPEDIENTE </t>
  </si>
  <si>
    <t>Serviço de Limpeza e Higienização</t>
  </si>
  <si>
    <t>EXAMES LABORATORIAIS E DE IMAGEM</t>
  </si>
  <si>
    <t>Telefonia e Internet</t>
  </si>
  <si>
    <t>TRANSPORTE DE MERCADORIA</t>
  </si>
  <si>
    <t>Retenção - GPS 2631 - INSS</t>
  </si>
  <si>
    <t>Estorno</t>
  </si>
  <si>
    <t>Empréstimos de Instituições</t>
  </si>
  <si>
    <t>03.45</t>
  </si>
  <si>
    <t>Receita Financeiro</t>
  </si>
  <si>
    <t>Empréstimo</t>
  </si>
  <si>
    <t>Crédito de Devolução</t>
  </si>
  <si>
    <t>Empréstimos de unidades</t>
  </si>
  <si>
    <t xml:space="preserve">Empréstimos entre unidades </t>
  </si>
  <si>
    <t>REEMBOLSO</t>
  </si>
  <si>
    <t>CONTRIBUIÇÃO SINDICAL</t>
  </si>
  <si>
    <t>03.399.220/0001-28</t>
  </si>
  <si>
    <t>993.064.923-91</t>
  </si>
  <si>
    <t>057.637.123-82</t>
  </si>
  <si>
    <t>CARLOS ANDRE BATISTA DOS SANTOS</t>
  </si>
  <si>
    <t>000.949.853-24</t>
  </si>
  <si>
    <t>387.256.813-20</t>
  </si>
  <si>
    <t>649.855.803-25</t>
  </si>
  <si>
    <t>012.052.283-73</t>
  </si>
  <si>
    <t>054.572.863-04</t>
  </si>
  <si>
    <t>044.802.433-05</t>
  </si>
  <si>
    <t>078.448.943-26</t>
  </si>
  <si>
    <t>107.749.713-04</t>
  </si>
  <si>
    <t>919.473.753-34</t>
  </si>
  <si>
    <t>820.422.173-87</t>
  </si>
  <si>
    <t>387.273.663-91</t>
  </si>
  <si>
    <t>081.550.723-20</t>
  </si>
  <si>
    <t>PATRICIA MONARA MOREIRA DE ALENCAR</t>
  </si>
  <si>
    <t>012.461.464-79</t>
  </si>
  <si>
    <t>PIS/COFINS/CSLL retido sobre Compra 299 - ANGEL</t>
  </si>
  <si>
    <t>PIS/COFINS/CSLL retido sobre Compra 477 - CARIRI MEDIC</t>
  </si>
  <si>
    <t>PIS/COFINS/CSLL retido sobre Compra 112 - CASARÃO SAUDE</t>
  </si>
  <si>
    <t>PIS/COFINS/CSLL retido sobre Compra 131 - CENTRAL MED</t>
  </si>
  <si>
    <t>PIS/COFINS/CSLL retido sobre Compra 478 - CLINICA MEDICA SAMAAN</t>
  </si>
  <si>
    <t>PIS/COFINS/CSLL retido sobre Compra 167 - COUTO BEM SERVICOS MEDICOS</t>
  </si>
  <si>
    <t>PIS/COFINS/CSLL retido sobre Compra 159 - CLINICA LANDIM</t>
  </si>
  <si>
    <t>PIS/COFINS/CSLL retido sobre Compra 167 - GOMES &amp; SANTANA LTDA</t>
  </si>
  <si>
    <t>PIS/COFINS/CSLL retido sobre Compra 260 - HEALTH MEDICAL</t>
  </si>
  <si>
    <t>PIS/COFINS/CSLL retido sobre Compra 333 - INTER CLINIC</t>
  </si>
  <si>
    <t>PIS/COFINS/CSLL retido sobre Compra 365 - INTRA MED SERVICOS</t>
  </si>
  <si>
    <t>PIS/COFINS/CSLL retido sobre Compra 1055 - JH SAUDE EIRELI</t>
  </si>
  <si>
    <t>PIS/COFINS/CSLL retido sobre Compra 9 - JHFM SERVICOS EM SAUDE LTDA</t>
  </si>
  <si>
    <t>PIS/COFINS/CSLL retido sobre Compra 922 - LIRIO SERVICOS MEDICOS</t>
  </si>
  <si>
    <t>PIS/COFINS/CSLL retido sobre Compra 2356 - LS ASSESORIA MEDICA</t>
  </si>
  <si>
    <t>PIS/COFINS/CSLL retido sobre Compra 239 - B1007 MED ASSISTENCIA</t>
  </si>
  <si>
    <t>PIS/COFINS/CSLL retido sobre Compra 300 - NB SERVICOS MEDICOS</t>
  </si>
  <si>
    <t>PIS/COFINS/CSLL retido sobre Compra 274 - PEDIATRICE SERV. MEDICOS</t>
  </si>
  <si>
    <t>PIS/COFINS/CSLL retido sobre Compra 198 - PRIMEIROS PASSOS</t>
  </si>
  <si>
    <t>PIS/COFINS/CSLL retido sobre Compra 128 - UP CARIRI SERVICOS</t>
  </si>
  <si>
    <t>PIS/COFINS/CSLL retido sobre Compra 1682 - ARAUJO SILVA</t>
  </si>
  <si>
    <t>IRRF retido sobre Compra 299 - ANGEL</t>
  </si>
  <si>
    <t>IRRF retido sobre Compra 477 - CARIRI MEDIC</t>
  </si>
  <si>
    <t>IRRF retido sobre Compra 112 - CASARÃO SAUDE</t>
  </si>
  <si>
    <t>IRRF retido sobre Compra 131 - CENTRAL MED</t>
  </si>
  <si>
    <t>IRRF retido sobre Compra 478 - CLINICA MEDICA SAMAAN</t>
  </si>
  <si>
    <t>IRRF retido sobre Compra 167 - COUTO BEM SERVICOS MEDICOS</t>
  </si>
  <si>
    <t>IRRF retido sobre Compra 159 - CLINICA LANDIM</t>
  </si>
  <si>
    <t>IRRF retido sobre Compra 167 - GOMES &amp; SANTANA LTDA</t>
  </si>
  <si>
    <t>IRRF retido sobre Compra 260 - HEALTH MEDICAL</t>
  </si>
  <si>
    <t>IRRF retido sobre Compra 333 - INTER CLINIC</t>
  </si>
  <si>
    <t>IRRF retido sobre Compra 365 - INTRA MED SERVICOS</t>
  </si>
  <si>
    <t>IRRF retido sobre Compra 1055 - JH SAUDE EIRELI</t>
  </si>
  <si>
    <t>IRRF retido sobre Compra 9 - JHFM SERVICOS EM SAUDE LTDA</t>
  </si>
  <si>
    <t>IRRF retido sobre Compra 922 - LIRIO SERVICOS MEDICOS</t>
  </si>
  <si>
    <t>IRRF retido sobre Compra 2356 - LS ASSESORIA MEDICA</t>
  </si>
  <si>
    <t>IRRF retido sobre Compra 239 - B1007 MED ASSISTENCIA</t>
  </si>
  <si>
    <t>IRRF retido sobre Compra 300 - NB SERVICOS MEDICOS</t>
  </si>
  <si>
    <t>IRRF retido sobre Compra 274 - PEDIATRICE SERV. MEDICOS</t>
  </si>
  <si>
    <t>IRRF retido sobre Compra 198 - PRIMEIROS PASSOS</t>
  </si>
  <si>
    <t>IRRF retido sobre Compra 128 - UP CARIRI SERVICOS</t>
  </si>
  <si>
    <t>IRRF retido sobre Compra 1682 - ARAUJO SILVA</t>
  </si>
  <si>
    <t>UNIDADE: HOSPITAL E MATERNIDADE SÃO LUCAS</t>
  </si>
  <si>
    <t>HOSPITAL E MATERNIDADE SÃO LUCAS</t>
  </si>
  <si>
    <t>(+) RECEITAS</t>
  </si>
  <si>
    <t>(-) DESPESAS</t>
  </si>
  <si>
    <t>D5 Avisos de Débitos não Lançados nos Extratos Bancários</t>
  </si>
  <si>
    <t>D4 Cheques Emitidos e não Descontados</t>
  </si>
  <si>
    <t>D3 Avisos de Créditos não Lançados nos Extratos Bancários</t>
  </si>
  <si>
    <t>D1 Saldo em C/C e Aplicações Financeiras</t>
  </si>
  <si>
    <t>D2 Fundo Fixo de Caixa (Caixa Pequena)</t>
  </si>
  <si>
    <t>A  SALDO FINANCEIRO NO MÊS ANTERIOR</t>
  </si>
  <si>
    <t>D  SALDO FINANCEIRO DISPONÍVEL PARA O PERÍODO SEGUINTE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</si>
</sst>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1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7" fillId="0" borderId="16" xfId="0" applyFont="1" applyBorder="1"/>
    <xf numFmtId="0" fontId="97" fillId="0" borderId="43" xfId="0" applyFont="1" applyBorder="1"/>
    <xf numFmtId="0" fontId="97" fillId="0" borderId="19" xfId="0" applyFont="1" applyBorder="1"/>
    <xf numFmtId="0" fontId="3" fillId="0" borderId="1" xfId="4489" applyFont="1" applyBorder="1" applyAlignment="1">
      <alignment horizontal="right" vertical="center"/>
    </xf>
    <xf numFmtId="0" fontId="97" fillId="0" borderId="0" xfId="0" applyFont="1"/>
    <xf numFmtId="0" fontId="0" fillId="4" borderId="0" xfId="0" applyFill="1"/>
    <xf numFmtId="4" fontId="98" fillId="0" borderId="0" xfId="0" applyNumberFormat="1" applyFont="1"/>
    <xf numFmtId="4" fontId="99" fillId="0" borderId="0" xfId="0" applyNumberFormat="1" applyFont="1"/>
    <xf numFmtId="0" fontId="93" fillId="2" borderId="0" xfId="0" applyFont="1" applyFill="1" applyAlignment="1" applyProtection="1">
      <alignment horizontal="center"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101" fillId="2" borderId="0" xfId="0" applyNumberFormat="1" applyFont="1" applyFill="1" applyAlignment="1">
      <alignment vertical="center" wrapText="1"/>
    </xf>
    <xf numFmtId="187" fontId="102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/>
    <xf numFmtId="0" fontId="49" fillId="0" borderId="0" xfId="0" applyFont="1" applyBorder="1" applyAlignment="1">
      <alignment horizontal="center" vertical="center"/>
    </xf>
    <xf numFmtId="0" fontId="95" fillId="0" borderId="0" xfId="0" applyFont="1" applyBorder="1" applyAlignment="1">
      <alignment vertical="center"/>
    </xf>
    <xf numFmtId="166" fontId="95" fillId="0" borderId="0" xfId="0" applyNumberFormat="1" applyFont="1" applyBorder="1" applyAlignment="1">
      <alignment horizontal="right" vertical="center"/>
    </xf>
    <xf numFmtId="0" fontId="95" fillId="0" borderId="0" xfId="0" applyFont="1" applyBorder="1" applyAlignment="1">
      <alignment horizontal="right" vertical="center"/>
    </xf>
    <xf numFmtId="3" fontId="95" fillId="0" borderId="0" xfId="0" applyNumberFormat="1" applyFont="1" applyBorder="1" applyAlignment="1">
      <alignment horizontal="right" vertical="center"/>
    </xf>
    <xf numFmtId="0" fontId="95" fillId="0" borderId="0" xfId="0" applyFont="1" applyBorder="1" applyAlignment="1">
      <alignment vertical="center" wrapText="1"/>
    </xf>
    <xf numFmtId="0" fontId="95" fillId="0" borderId="0" xfId="0" applyFont="1" applyBorder="1" applyAlignment="1">
      <alignment horizontal="right" vertical="center" wrapText="1"/>
    </xf>
    <xf numFmtId="0" fontId="95" fillId="2" borderId="0" xfId="0" applyFont="1" applyFill="1" applyBorder="1" applyAlignment="1" applyProtection="1">
      <alignment horizontal="right" vertical="center"/>
      <protection locked="0"/>
    </xf>
    <xf numFmtId="1" fontId="95" fillId="8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95" fillId="0" borderId="0" xfId="0" applyFont="1" applyFill="1" applyBorder="1" applyAlignment="1">
      <alignment vertical="center"/>
    </xf>
    <xf numFmtId="0" fontId="95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04" fillId="0" borderId="68" xfId="0" applyFont="1" applyBorder="1" applyAlignment="1">
      <alignment horizontal="center" vertical="center"/>
    </xf>
    <xf numFmtId="0" fontId="104" fillId="80" borderId="1" xfId="0" applyFont="1" applyFill="1" applyBorder="1" applyAlignment="1">
      <alignment horizontal="right" vertical="center"/>
    </xf>
    <xf numFmtId="0" fontId="104" fillId="80" borderId="1" xfId="0" applyFont="1" applyFill="1" applyBorder="1" applyAlignment="1">
      <alignment vertical="center"/>
    </xf>
    <xf numFmtId="0" fontId="0" fillId="0" borderId="1" xfId="0" applyFont="1" applyBorder="1"/>
    <xf numFmtId="0" fontId="95" fillId="0" borderId="1" xfId="4011" applyFont="1" applyBorder="1" applyAlignment="1">
      <alignment horizontal="right" vertical="center"/>
    </xf>
    <xf numFmtId="0" fontId="95" fillId="0" borderId="1" xfId="4011" applyFont="1" applyBorder="1" applyAlignment="1">
      <alignment vertical="center"/>
    </xf>
    <xf numFmtId="0" fontId="105" fillId="0" borderId="1" xfId="0" applyFont="1" applyBorder="1" applyAlignment="1">
      <alignment horizontal="right" vertical="center"/>
    </xf>
    <xf numFmtId="0" fontId="105" fillId="0" borderId="1" xfId="0" applyFont="1" applyBorder="1" applyAlignment="1">
      <alignment vertical="center"/>
    </xf>
    <xf numFmtId="0" fontId="104" fillId="81" borderId="1" xfId="0" applyFont="1" applyFill="1" applyBorder="1" applyAlignment="1">
      <alignment horizontal="right" vertical="center"/>
    </xf>
    <xf numFmtId="0" fontId="104" fillId="81" borderId="1" xfId="0" applyFont="1" applyFill="1" applyBorder="1" applyAlignment="1">
      <alignment vertical="center"/>
    </xf>
    <xf numFmtId="0" fontId="95" fillId="0" borderId="1" xfId="4012" applyFont="1" applyBorder="1" applyAlignment="1">
      <alignment horizontal="right" vertical="center"/>
    </xf>
    <xf numFmtId="0" fontId="95" fillId="0" borderId="1" xfId="4012" applyFont="1" applyBorder="1" applyAlignment="1">
      <alignment vertical="center"/>
    </xf>
    <xf numFmtId="0" fontId="95" fillId="0" borderId="1" xfId="4489" applyFont="1" applyBorder="1" applyAlignment="1">
      <alignment horizontal="right" vertical="center"/>
    </xf>
    <xf numFmtId="0" fontId="95" fillId="0" borderId="1" xfId="4489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95" fillId="0" borderId="1" xfId="4531" applyFont="1" applyBorder="1" applyAlignment="1">
      <alignment horizontal="right" vertical="center"/>
    </xf>
    <xf numFmtId="0" fontId="95" fillId="0" borderId="1" xfId="4531" applyFont="1" applyBorder="1" applyAlignment="1">
      <alignment vertical="center"/>
    </xf>
    <xf numFmtId="0" fontId="7" fillId="36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5" fillId="0" borderId="1" xfId="0" applyFont="1" applyBorder="1" applyAlignment="1">
      <alignment horizontal="center" vertical="center" wrapText="1"/>
    </xf>
    <xf numFmtId="3" fontId="95" fillId="0" borderId="1" xfId="0" applyNumberFormat="1" applyFont="1" applyBorder="1" applyAlignment="1">
      <alignment horizontal="center" vertical="center"/>
    </xf>
    <xf numFmtId="14" fontId="49" fillId="0" borderId="1" xfId="0" applyNumberFormat="1" applyFont="1" applyBorder="1" applyAlignment="1">
      <alignment horizontal="center" vertical="center"/>
    </xf>
    <xf numFmtId="166" fontId="95" fillId="0" borderId="1" xfId="0" applyNumberFormat="1" applyFont="1" applyBorder="1" applyAlignment="1">
      <alignment horizontal="center" vertical="center"/>
    </xf>
    <xf numFmtId="165" fontId="95" fillId="0" borderId="1" xfId="0" applyNumberFormat="1" applyFont="1" applyBorder="1" applyAlignment="1">
      <alignment horizontal="left" vertical="center"/>
    </xf>
    <xf numFmtId="0" fontId="95" fillId="0" borderId="1" xfId="0" applyFont="1" applyBorder="1" applyAlignment="1">
      <alignment horizontal="center" vertical="center"/>
    </xf>
    <xf numFmtId="44" fontId="49" fillId="0" borderId="1" xfId="0" applyNumberFormat="1" applyFont="1" applyBorder="1" applyAlignment="1">
      <alignment vertical="center"/>
    </xf>
    <xf numFmtId="164" fontId="49" fillId="0" borderId="1" xfId="0" applyNumberFormat="1" applyFont="1" applyBorder="1" applyAlignment="1">
      <alignment vertical="center" wrapText="1"/>
    </xf>
    <xf numFmtId="0" fontId="95" fillId="0" borderId="1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165" fontId="21" fillId="2" borderId="0" xfId="0" applyNumberFormat="1" applyFont="1" applyFill="1" applyAlignment="1">
      <alignment vertical="center"/>
    </xf>
    <xf numFmtId="0" fontId="49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95" fillId="0" borderId="1" xfId="0" quotePrefix="1" applyFont="1" applyFill="1" applyBorder="1" applyAlignment="1">
      <alignment vertical="center"/>
    </xf>
    <xf numFmtId="0" fontId="95" fillId="0" borderId="1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3" fontId="21" fillId="2" borderId="0" xfId="0" applyNumberFormat="1" applyFont="1" applyFill="1" applyBorder="1" applyAlignment="1">
      <alignment horizontal="center" vertical="center"/>
    </xf>
    <xf numFmtId="14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166" fontId="21" fillId="2" borderId="0" xfId="0" applyNumberFormat="1" applyFont="1" applyFill="1" applyBorder="1" applyAlignment="1">
      <alignment horizontal="center" vertical="center"/>
    </xf>
    <xf numFmtId="165" fontId="21" fillId="2" borderId="0" xfId="0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44" fontId="18" fillId="2" borderId="0" xfId="0" applyNumberFormat="1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165" fontId="21" fillId="2" borderId="0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3" fontId="93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 wrapText="1"/>
    </xf>
    <xf numFmtId="3" fontId="49" fillId="2" borderId="1" xfId="0" applyNumberFormat="1" applyFont="1" applyFill="1" applyBorder="1" applyAlignment="1">
      <alignment horizontal="center" vertical="center" wrapText="1"/>
    </xf>
    <xf numFmtId="43" fontId="100" fillId="2" borderId="0" xfId="1" applyFont="1" applyFill="1" applyAlignment="1" applyProtection="1">
      <alignment vertical="center"/>
      <protection locked="0"/>
    </xf>
    <xf numFmtId="0" fontId="100" fillId="2" borderId="0" xfId="0" applyFont="1" applyFill="1" applyAlignment="1" applyProtection="1">
      <alignment vertical="center"/>
      <protection locked="0"/>
    </xf>
    <xf numFmtId="0" fontId="101" fillId="2" borderId="0" xfId="0" applyFont="1" applyFill="1" applyAlignment="1">
      <alignment vertical="center" wrapText="1"/>
    </xf>
    <xf numFmtId="181" fontId="94" fillId="2" borderId="0" xfId="305" applyNumberFormat="1" applyFont="1" applyFill="1" applyAlignment="1" applyProtection="1">
      <alignment horizontal="center" vertical="center"/>
      <protection locked="0"/>
    </xf>
    <xf numFmtId="43" fontId="100" fillId="2" borderId="0" xfId="1" applyFont="1" applyFill="1" applyAlignment="1">
      <alignment vertical="center"/>
    </xf>
    <xf numFmtId="0" fontId="100" fillId="2" borderId="0" xfId="305" applyFont="1" applyFill="1" applyAlignment="1">
      <alignment vertical="center"/>
    </xf>
    <xf numFmtId="43" fontId="93" fillId="2" borderId="0" xfId="1" applyFont="1" applyFill="1" applyBorder="1" applyAlignment="1">
      <alignment vertical="center"/>
    </xf>
    <xf numFmtId="179" fontId="1" fillId="2" borderId="0" xfId="305" applyNumberFormat="1" applyFill="1" applyAlignment="1">
      <alignment horizontal="right" vertical="center"/>
    </xf>
    <xf numFmtId="4" fontId="95" fillId="2" borderId="0" xfId="305" applyNumberFormat="1" applyFont="1" applyFill="1" applyAlignment="1" applyProtection="1">
      <alignment horizontal="right" vertical="center"/>
      <protection locked="0"/>
    </xf>
    <xf numFmtId="4" fontId="95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100" fillId="2" borderId="0" xfId="305" applyNumberFormat="1" applyFont="1" applyFill="1" applyAlignment="1">
      <alignment vertical="center"/>
    </xf>
    <xf numFmtId="0" fontId="93" fillId="2" borderId="0" xfId="305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3" fillId="2" borderId="0" xfId="1" applyNumberFormat="1" applyFont="1" applyFill="1" applyBorder="1" applyAlignment="1">
      <alignment horizontal="right" vertical="center"/>
    </xf>
    <xf numFmtId="0" fontId="93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3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4" fontId="1" fillId="2" borderId="0" xfId="305" applyNumberFormat="1" applyFont="1" applyFill="1" applyAlignment="1" applyProtection="1">
      <alignment vertical="center"/>
      <protection locked="0"/>
    </xf>
    <xf numFmtId="43" fontId="1" fillId="2" borderId="0" xfId="1" applyFont="1" applyFill="1" applyAlignment="1">
      <alignment vertical="center"/>
    </xf>
    <xf numFmtId="43" fontId="1" fillId="2" borderId="0" xfId="305" applyNumberFormat="1" applyFont="1" applyFill="1" applyAlignment="1">
      <alignment vertical="center"/>
    </xf>
    <xf numFmtId="0" fontId="1" fillId="2" borderId="0" xfId="305" applyFont="1" applyFill="1" applyAlignment="1">
      <alignment vertical="center"/>
    </xf>
    <xf numFmtId="4" fontId="1" fillId="2" borderId="0" xfId="305" applyNumberFormat="1" applyFont="1" applyFill="1" applyAlignment="1" applyProtection="1">
      <alignment horizontal="right" vertical="center"/>
      <protection locked="0"/>
    </xf>
    <xf numFmtId="179" fontId="1" fillId="2" borderId="0" xfId="305" applyNumberFormat="1" applyFont="1" applyFill="1" applyAlignment="1">
      <alignment horizontal="right" vertical="center"/>
    </xf>
    <xf numFmtId="187" fontId="19" fillId="2" borderId="0" xfId="305" applyNumberFormat="1" applyFont="1" applyFill="1" applyAlignment="1">
      <alignment vertical="center"/>
    </xf>
    <xf numFmtId="0" fontId="19" fillId="2" borderId="0" xfId="305" applyFont="1" applyFill="1" applyAlignment="1">
      <alignment vertical="center"/>
    </xf>
    <xf numFmtId="187" fontId="1" fillId="2" borderId="0" xfId="305" applyNumberFormat="1" applyFont="1" applyFill="1" applyAlignment="1">
      <alignment vertical="center"/>
    </xf>
    <xf numFmtId="187" fontId="1" fillId="2" borderId="0" xfId="305" applyNumberFormat="1" applyFont="1" applyFill="1" applyAlignment="1">
      <alignment horizontal="left" vertical="center"/>
    </xf>
    <xf numFmtId="0" fontId="1" fillId="2" borderId="0" xfId="305" applyFont="1" applyFill="1" applyAlignment="1">
      <alignment horizontal="center" vertical="center"/>
    </xf>
    <xf numFmtId="4" fontId="1" fillId="2" borderId="0" xfId="305" applyNumberFormat="1" applyFont="1" applyFill="1" applyAlignment="1">
      <alignment horizontal="left" vertical="center"/>
    </xf>
    <xf numFmtId="187" fontId="1" fillId="2" borderId="0" xfId="305" applyNumberFormat="1" applyFont="1" applyFill="1" applyAlignment="1">
      <alignment horizontal="center" vertical="center"/>
    </xf>
    <xf numFmtId="4" fontId="1" fillId="2" borderId="0" xfId="305" applyNumberFormat="1" applyFont="1" applyFill="1" applyAlignment="1">
      <alignment vertical="center"/>
    </xf>
    <xf numFmtId="0" fontId="1" fillId="0" borderId="73" xfId="305" applyFont="1" applyBorder="1" applyAlignment="1">
      <alignment vertical="center"/>
    </xf>
    <xf numFmtId="0" fontId="93" fillId="79" borderId="71" xfId="305" applyFont="1" applyFill="1" applyBorder="1" applyAlignment="1">
      <alignment horizontal="right" vertical="center"/>
    </xf>
    <xf numFmtId="0" fontId="106" fillId="0" borderId="31" xfId="135" applyFont="1" applyBorder="1" applyAlignment="1">
      <alignment vertical="center"/>
    </xf>
    <xf numFmtId="44" fontId="95" fillId="2" borderId="69" xfId="0" applyNumberFormat="1" applyFont="1" applyFill="1" applyBorder="1" applyAlignment="1">
      <alignment vertical="center" wrapText="1"/>
    </xf>
    <xf numFmtId="44" fontId="102" fillId="79" borderId="69" xfId="0" applyNumberFormat="1" applyFont="1" applyFill="1" applyBorder="1" applyAlignment="1">
      <alignment vertical="center" wrapText="1"/>
    </xf>
    <xf numFmtId="44" fontId="95" fillId="2" borderId="72" xfId="0" applyNumberFormat="1" applyFont="1" applyFill="1" applyBorder="1" applyAlignment="1">
      <alignment vertical="center" wrapText="1"/>
    </xf>
    <xf numFmtId="44" fontId="102" fillId="3" borderId="71" xfId="0" applyNumberFormat="1" applyFont="1" applyFill="1" applyBorder="1" applyAlignment="1">
      <alignment vertical="center" wrapText="1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79" borderId="70" xfId="305" applyFont="1" applyFill="1" applyBorder="1" applyAlignment="1">
      <alignment horizontal="left" vertical="center"/>
    </xf>
    <xf numFmtId="0" fontId="93" fillId="79" borderId="57" xfId="305" applyFont="1" applyFill="1" applyBorder="1" applyAlignment="1">
      <alignment horizontal="left" vertical="center"/>
    </xf>
    <xf numFmtId="0" fontId="1" fillId="0" borderId="70" xfId="305" applyFont="1" applyBorder="1" applyAlignment="1">
      <alignment horizontal="center" vertical="center"/>
    </xf>
    <xf numFmtId="0" fontId="1" fillId="0" borderId="57" xfId="305" applyFont="1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3" fillId="74" borderId="70" xfId="305" applyFont="1" applyFill="1" applyBorder="1" applyAlignment="1">
      <alignment horizontal="left" vertical="center"/>
    </xf>
    <xf numFmtId="0" fontId="93" fillId="74" borderId="57" xfId="305" applyFont="1" applyFill="1" applyBorder="1" applyAlignment="1">
      <alignment horizontal="left" vertic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181" fontId="93" fillId="74" borderId="70" xfId="305" applyNumberFormat="1" applyFont="1" applyFill="1" applyBorder="1" applyAlignment="1" applyProtection="1">
      <alignment horizontal="center" vertical="center"/>
      <protection locked="0"/>
    </xf>
    <xf numFmtId="181" fontId="93" fillId="74" borderId="57" xfId="305" applyNumberFormat="1" applyFont="1" applyFill="1" applyBorder="1" applyAlignment="1" applyProtection="1">
      <alignment horizontal="center" vertical="center"/>
      <protection locked="0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4" fillId="0" borderId="2" xfId="0" applyFont="1" applyBorder="1" applyAlignment="1">
      <alignment horizontal="left" vertical="center" wrapText="1"/>
    </xf>
    <xf numFmtId="0" fontId="104" fillId="0" borderId="38" xfId="0" applyFont="1" applyBorder="1" applyAlignment="1">
      <alignment horizontal="left" vertical="center" wrapText="1"/>
    </xf>
    <xf numFmtId="0" fontId="104" fillId="0" borderId="2" xfId="0" applyFont="1" applyBorder="1" applyAlignment="1">
      <alignment horizontal="left" vertical="center"/>
    </xf>
    <xf numFmtId="0" fontId="104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53340</xdr:rowOff>
    </xdr:from>
    <xdr:to>
      <xdr:col>0</xdr:col>
      <xdr:colOff>1589406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562101" cy="436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0</xdr:col>
      <xdr:colOff>1805383</xdr:colOff>
      <xdr:row>2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D6" sqref="D6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24" ht="106.2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4" ht="15.6">
      <c r="A4" s="174"/>
      <c r="B4" s="174"/>
      <c r="C4" s="175" t="s">
        <v>225</v>
      </c>
      <c r="D4" s="175"/>
      <c r="E4" s="175"/>
      <c r="F4" s="175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4" ht="15.6">
      <c r="A5" s="174"/>
      <c r="B5" s="174"/>
      <c r="C5" s="175" t="s">
        <v>2166</v>
      </c>
      <c r="D5" s="175" t="s">
        <v>2167</v>
      </c>
      <c r="E5" s="175"/>
      <c r="F5" s="175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4" ht="15.6">
      <c r="A6" s="174"/>
      <c r="B6" s="174"/>
      <c r="C6" s="175" t="s">
        <v>1299</v>
      </c>
      <c r="D6" s="176"/>
      <c r="E6" s="175"/>
      <c r="F6" s="175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4" ht="15.6">
      <c r="A7" s="174"/>
      <c r="B7" s="174"/>
      <c r="C7" s="177"/>
      <c r="D7" s="177"/>
      <c r="E7" s="177"/>
      <c r="F7" s="177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4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4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4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spans="1:24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1:24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spans="1:24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spans="1:24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spans="1:24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</row>
    <row r="16" spans="1:24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</row>
    <row r="17" spans="1:24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</row>
    <row r="18" spans="1:24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</row>
    <row r="19" spans="1:24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</row>
    <row r="20" spans="1:24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</row>
    <row r="21" spans="1:24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</row>
    <row r="22" spans="1:24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</row>
    <row r="23" spans="1:24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</row>
    <row r="24" spans="1:24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</row>
    <row r="25" spans="1:24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</row>
    <row r="26" spans="1:24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</row>
    <row r="27" spans="1:24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</row>
    <row r="28" spans="1:24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</row>
    <row r="29" spans="1:24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3"/>
  <sheetViews>
    <sheetView tabSelected="1" zoomScale="90" zoomScaleNormal="90" workbookViewId="0">
      <selection activeCell="A4" sqref="A4"/>
    </sheetView>
  </sheetViews>
  <sheetFormatPr defaultColWidth="9.109375" defaultRowHeight="13.95" customHeight="1"/>
  <cols>
    <col min="1" max="1" width="27.88671875" style="1" bestFit="1" customWidth="1"/>
    <col min="2" max="2" width="16.44140625" style="1" bestFit="1" customWidth="1"/>
    <col min="3" max="3" width="71.5546875" style="1" bestFit="1" customWidth="1"/>
    <col min="4" max="4" width="24.5546875" style="5" bestFit="1" customWidth="1"/>
    <col min="5" max="5" width="35.44140625" style="1" bestFit="1" customWidth="1"/>
    <col min="6" max="6" width="19.88671875" style="6" bestFit="1" customWidth="1"/>
    <col min="7" max="7" width="108.5546875" style="1" bestFit="1" customWidth="1"/>
    <col min="8" max="8" width="23.33203125" style="6" bestFit="1" customWidth="1"/>
    <col min="9" max="9" width="48.88671875" style="6" bestFit="1" customWidth="1"/>
    <col min="10" max="10" width="15" style="1" bestFit="1" customWidth="1"/>
    <col min="11" max="11" width="14.109375" style="1" bestFit="1" customWidth="1"/>
    <col min="12" max="12" width="16.6640625" style="5" bestFit="1" customWidth="1"/>
    <col min="13" max="13" width="40.109375" style="1" bestFit="1" customWidth="1"/>
    <col min="14" max="14" width="17.109375" style="1" bestFit="1" customWidth="1"/>
    <col min="15" max="15" width="48.88671875" style="3" bestFit="1" customWidth="1"/>
    <col min="16" max="16384" width="9.109375" style="1"/>
  </cols>
  <sheetData>
    <row r="1" spans="1:15" s="2" customFormat="1" ht="13.95" customHeight="1">
      <c r="C1" s="183" t="str">
        <f>INICIO!C4</f>
        <v>OS: INSTITUTO DIVA ALVES DO BRASIL - IDAB</v>
      </c>
      <c r="D1" s="7"/>
      <c r="E1" s="179"/>
      <c r="F1" s="180"/>
      <c r="H1" s="10"/>
      <c r="I1" s="10"/>
      <c r="J1" s="3" t="s">
        <v>4</v>
      </c>
      <c r="K1" s="4">
        <v>25252.38</v>
      </c>
      <c r="L1" s="7"/>
      <c r="O1" s="3"/>
    </row>
    <row r="2" spans="1:15" s="2" customFormat="1" ht="13.95" customHeight="1">
      <c r="C2" s="183" t="str">
        <f>INICIO!C5</f>
        <v>UNIDADE: HOSPITAL E MATERNIDADE SÃO LUCAS</v>
      </c>
      <c r="D2" s="7"/>
      <c r="E2" s="181"/>
      <c r="F2" s="182"/>
      <c r="H2" s="10"/>
      <c r="I2" s="10"/>
      <c r="J2" s="3" t="s">
        <v>5</v>
      </c>
      <c r="K2" s="4">
        <v>137915.85</v>
      </c>
      <c r="L2" s="7"/>
      <c r="O2" s="3"/>
    </row>
    <row r="3" spans="1:15" s="2" customFormat="1" ht="13.95" customHeight="1">
      <c r="B3" s="7"/>
      <c r="C3" s="184" t="str">
        <f>INICIO!C6</f>
        <v>MÊS: 07/2022</v>
      </c>
      <c r="D3" s="7"/>
      <c r="E3" s="7"/>
      <c r="F3" s="10"/>
      <c r="H3" s="10"/>
      <c r="I3" s="10"/>
      <c r="J3" s="7"/>
      <c r="K3" s="8" t="s">
        <v>16</v>
      </c>
      <c r="L3" s="9">
        <v>0</v>
      </c>
      <c r="O3" s="3"/>
    </row>
    <row r="4" spans="1:15" s="321" customFormat="1" ht="20.100000000000001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1292</v>
      </c>
      <c r="G4" s="320" t="s">
        <v>1293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322"/>
    </row>
    <row r="5" spans="1:15" s="334" customFormat="1" ht="20.100000000000001" customHeight="1">
      <c r="A5" s="351">
        <v>553515000006103</v>
      </c>
      <c r="B5" s="323" t="s">
        <v>1294</v>
      </c>
      <c r="C5" s="324" t="str">
        <f>CAZUL!D2</f>
        <v>NF 68492</v>
      </c>
      <c r="D5" s="325" t="str">
        <f>CAZUL!N2</f>
        <v>01/07/2022</v>
      </c>
      <c r="E5" s="323" t="str">
        <f>INICIO!D$5</f>
        <v>HOSPITAL E MATERNIDADE SÃO LUCAS</v>
      </c>
      <c r="F5" s="326" t="str">
        <f>VLOOKUP(G5,FORNECEDOR!$A$1:$B$1998,2,FALSE)</f>
        <v>23.548.662/0001-04</v>
      </c>
      <c r="G5" s="327" t="str">
        <f>CAZUL!E2</f>
        <v>Pro-Vida Comercio de Produtos Medicos Ltda</v>
      </c>
      <c r="H5" s="328" t="str">
        <f>VLOOKUP(O5,DESPESAS!A$1:D$2034,2,FALSE)</f>
        <v>02.02</v>
      </c>
      <c r="I5" s="328" t="str">
        <f>VLOOKUP(O5,DESPESAS!A$1:D$2034,3,FALSE)</f>
        <v>MATERIAIS DE CONSUMO</v>
      </c>
      <c r="J5" s="329">
        <f>CAZUL!F2</f>
        <v>0</v>
      </c>
      <c r="K5" s="330">
        <f>CAZUL!G2</f>
        <v>2941.68</v>
      </c>
      <c r="L5" s="329">
        <f>CAZUL!H2</f>
        <v>-2941.68</v>
      </c>
      <c r="M5" s="331" t="s">
        <v>1295</v>
      </c>
      <c r="N5" s="332"/>
      <c r="O5" s="333" t="str">
        <f>CAZUL!C2</f>
        <v>MATERIAL HOSPITALAR</v>
      </c>
    </row>
    <row r="6" spans="1:15" s="335" customFormat="1" ht="20.100000000000001" customHeight="1">
      <c r="A6" s="351">
        <v>553515000006103</v>
      </c>
      <c r="B6" s="323" t="s">
        <v>1294</v>
      </c>
      <c r="C6" s="324" t="str">
        <f>CAZUL!D3</f>
        <v>1/1NF 69779</v>
      </c>
      <c r="D6" s="325" t="str">
        <f>CAZUL!N3</f>
        <v>01/07/2022</v>
      </c>
      <c r="E6" s="323" t="str">
        <f>INICIO!D$5</f>
        <v>HOSPITAL E MATERNIDADE SÃO LUCAS</v>
      </c>
      <c r="F6" s="326" t="str">
        <f>VLOOKUP(G6,FORNECEDOR!$A$1:$B$1998,2,FALSE)</f>
        <v>23.548.662/0001-04</v>
      </c>
      <c r="G6" s="327" t="str">
        <f>CAZUL!E3</f>
        <v>Pro-Vida Comercio de Produtos Medicos Ltda</v>
      </c>
      <c r="H6" s="328" t="str">
        <f>VLOOKUP(O6,DESPESAS!A$1:D$2034,2,FALSE)</f>
        <v>02.02</v>
      </c>
      <c r="I6" s="328" t="str">
        <f>VLOOKUP(O6,DESPESAS!A$1:D$2034,3,FALSE)</f>
        <v>MATERIAIS DE CONSUMO</v>
      </c>
      <c r="J6" s="329">
        <f>CAZUL!F3</f>
        <v>0</v>
      </c>
      <c r="K6" s="330">
        <f>CAZUL!G3</f>
        <v>767.04</v>
      </c>
      <c r="L6" s="329">
        <f>CAZUL!H3</f>
        <v>-3708.72</v>
      </c>
      <c r="M6" s="331" t="s">
        <v>1295</v>
      </c>
      <c r="N6" s="332"/>
      <c r="O6" s="333" t="str">
        <f>CAZUL!C3</f>
        <v>MATERIAL HOSPITALAR</v>
      </c>
    </row>
    <row r="7" spans="1:15" s="335" customFormat="1" ht="20.100000000000001" customHeight="1">
      <c r="A7" s="352">
        <v>553515000006103</v>
      </c>
      <c r="B7" s="323" t="s">
        <v>1294</v>
      </c>
      <c r="C7" s="324" t="str">
        <f>CAZUL!D4</f>
        <v>1/1NF 69381</v>
      </c>
      <c r="D7" s="325" t="str">
        <f>CAZUL!N4</f>
        <v>01/07/2022</v>
      </c>
      <c r="E7" s="323" t="str">
        <f>INICIO!D$5</f>
        <v>HOSPITAL E MATERNIDADE SÃO LUCAS</v>
      </c>
      <c r="F7" s="326" t="str">
        <f>VLOOKUP(G7,FORNECEDOR!$A$1:$B$1998,2,FALSE)</f>
        <v>23.548.662/0001-04</v>
      </c>
      <c r="G7" s="327" t="str">
        <f>CAZUL!E4</f>
        <v>Pro-Vida Comercio de Produtos Medicos Ltda</v>
      </c>
      <c r="H7" s="328" t="str">
        <f>VLOOKUP(O7,DESPESAS!A$1:D$2034,2,FALSE)</f>
        <v>02.02</v>
      </c>
      <c r="I7" s="328" t="str">
        <f>VLOOKUP(O7,DESPESAS!A$1:D$2034,3,FALSE)</f>
        <v>MATERIAIS DE CONSUMO</v>
      </c>
      <c r="J7" s="329">
        <f>CAZUL!F4</f>
        <v>0</v>
      </c>
      <c r="K7" s="330">
        <f>CAZUL!G4</f>
        <v>1105.68</v>
      </c>
      <c r="L7" s="329">
        <f>CAZUL!H4</f>
        <v>-4814.3999999999996</v>
      </c>
      <c r="M7" s="331" t="s">
        <v>1295</v>
      </c>
      <c r="N7" s="332"/>
      <c r="O7" s="333" t="str">
        <f>CAZUL!C4</f>
        <v>MATERIAL HOSPITALAR</v>
      </c>
    </row>
    <row r="8" spans="1:15" s="335" customFormat="1" ht="20.100000000000001" customHeight="1">
      <c r="A8" s="351">
        <v>70101</v>
      </c>
      <c r="B8" s="323" t="s">
        <v>1294</v>
      </c>
      <c r="C8" s="324" t="str">
        <f>CAZUL!D5</f>
        <v>1/1NF 48287</v>
      </c>
      <c r="D8" s="325" t="str">
        <f>CAZUL!N5</f>
        <v>01/07/2022</v>
      </c>
      <c r="E8" s="323" t="str">
        <f>INICIO!D$5</f>
        <v>HOSPITAL E MATERNIDADE SÃO LUCAS</v>
      </c>
      <c r="F8" s="326" t="str">
        <f>VLOOKUP(G8,FORNECEDOR!$A$1:$B$1998,2,FALSE)</f>
        <v>04.288.424/0001-54</v>
      </c>
      <c r="G8" s="327" t="str">
        <f>CAZUL!E5</f>
        <v>KAIROZ COMERCIO E REPRESENTACAO LTDA</v>
      </c>
      <c r="H8" s="328" t="str">
        <f>VLOOKUP(O8,DESPESAS!A$1:D$2034,2,FALSE)</f>
        <v>02.06</v>
      </c>
      <c r="I8" s="328" t="str">
        <f>VLOOKUP(O8,DESPESAS!A$1:D$2034,3,FALSE)</f>
        <v>MATERIAIS DE LIMPEZA</v>
      </c>
      <c r="J8" s="329">
        <f>CAZUL!F5</f>
        <v>0</v>
      </c>
      <c r="K8" s="330">
        <f>CAZUL!G5</f>
        <v>6673</v>
      </c>
      <c r="L8" s="329">
        <f>CAZUL!H5</f>
        <v>0</v>
      </c>
      <c r="M8" s="331" t="s">
        <v>1295</v>
      </c>
      <c r="N8" s="332"/>
      <c r="O8" s="333" t="str">
        <f>CAZUL!C5</f>
        <v>Materiais de Limpeza e de Higiene</v>
      </c>
    </row>
    <row r="9" spans="1:15" s="335" customFormat="1" ht="20.100000000000001" customHeight="1">
      <c r="A9" s="351">
        <v>70103</v>
      </c>
      <c r="B9" s="323" t="s">
        <v>1294</v>
      </c>
      <c r="C9" s="324" t="str">
        <f>CAZUL!D6</f>
        <v>1/1NF 15166</v>
      </c>
      <c r="D9" s="325" t="str">
        <f>CAZUL!N6</f>
        <v>01/07/2022</v>
      </c>
      <c r="E9" s="323" t="str">
        <f>INICIO!D$5</f>
        <v>HOSPITAL E MATERNIDADE SÃO LUCAS</v>
      </c>
      <c r="F9" s="326" t="str">
        <f>VLOOKUP(G9,FORNECEDOR!$A$1:$B$1998,2,FALSE)</f>
        <v>28.358.623/0001-50</v>
      </c>
      <c r="G9" s="327" t="str">
        <f>CAZUL!E6</f>
        <v>PEDRO VICTOR F SILVA</v>
      </c>
      <c r="H9" s="328" t="str">
        <f>VLOOKUP(O9,DESPESAS!A$1:D$2034,2,FALSE)</f>
        <v>02.06</v>
      </c>
      <c r="I9" s="328" t="str">
        <f>VLOOKUP(O9,DESPESAS!A$1:D$2034,3,FALSE)</f>
        <v>MATERIAIS DE LIMPEZA</v>
      </c>
      <c r="J9" s="329">
        <f>CAZUL!F6</f>
        <v>0</v>
      </c>
      <c r="K9" s="330">
        <f>CAZUL!G6</f>
        <v>5698.01</v>
      </c>
      <c r="L9" s="329">
        <f>CAZUL!H6</f>
        <v>0</v>
      </c>
      <c r="M9" s="331" t="s">
        <v>1295</v>
      </c>
      <c r="N9" s="332"/>
      <c r="O9" s="333" t="str">
        <f>CAZUL!C6</f>
        <v>Materiais de Limpeza e de Higiene</v>
      </c>
    </row>
    <row r="10" spans="1:15" s="335" customFormat="1" ht="20.100000000000001" customHeight="1">
      <c r="A10" s="351">
        <v>70102</v>
      </c>
      <c r="B10" s="323" t="s">
        <v>1294</v>
      </c>
      <c r="C10" s="324" t="str">
        <f>CAZUL!D7</f>
        <v>1/1NF 39360</v>
      </c>
      <c r="D10" s="325" t="str">
        <f>CAZUL!N7</f>
        <v>01/07/2022</v>
      </c>
      <c r="E10" s="323" t="str">
        <f>INICIO!D$5</f>
        <v>HOSPITAL E MATERNIDADE SÃO LUCAS</v>
      </c>
      <c r="F10" s="326" t="str">
        <f>VLOOKUP(G10,FORNECEDOR!$A$1:$B$1998,2,FALSE)</f>
        <v>13.753.768/0001-88</v>
      </c>
      <c r="G10" s="327" t="str">
        <f>CAZUL!E7</f>
        <v>JA COMERCIO DE DESCARTAVEIS LTDA EPP</v>
      </c>
      <c r="H10" s="328" t="str">
        <f>VLOOKUP(O10,DESPESAS!A$1:D$2034,2,FALSE)</f>
        <v>02.07</v>
      </c>
      <c r="I10" s="328" t="str">
        <f>VLOOKUP(O10,DESPESAS!A$1:D$2034,3,FALSE)</f>
        <v>Materiais de Escritório</v>
      </c>
      <c r="J10" s="329">
        <f>CAZUL!F7</f>
        <v>0</v>
      </c>
      <c r="K10" s="330">
        <f>CAZUL!G7</f>
        <v>999.1</v>
      </c>
      <c r="L10" s="329">
        <f>CAZUL!H7</f>
        <v>0</v>
      </c>
      <c r="M10" s="331" t="s">
        <v>1295</v>
      </c>
      <c r="N10" s="332"/>
      <c r="O10" s="333" t="str">
        <f>CAZUL!C7</f>
        <v>Materiais de Escritório</v>
      </c>
    </row>
    <row r="11" spans="1:15" s="335" customFormat="1" ht="20.100000000000001" customHeight="1">
      <c r="A11" s="351">
        <v>70104</v>
      </c>
      <c r="B11" s="323" t="s">
        <v>1294</v>
      </c>
      <c r="C11" s="324" t="str">
        <f>CAZUL!D8</f>
        <v>1/1NF 15155</v>
      </c>
      <c r="D11" s="325" t="str">
        <f>CAZUL!N8</f>
        <v>01/07/2022</v>
      </c>
      <c r="E11" s="323" t="str">
        <f>INICIO!D$5</f>
        <v>HOSPITAL E MATERNIDADE SÃO LUCAS</v>
      </c>
      <c r="F11" s="326" t="str">
        <f>VLOOKUP(G11,FORNECEDOR!$A$1:$B$1998,2,FALSE)</f>
        <v>28.358.623/0001-50</v>
      </c>
      <c r="G11" s="327" t="str">
        <f>CAZUL!E8</f>
        <v>PEDRO VICTOR F SILVA</v>
      </c>
      <c r="H11" s="328" t="str">
        <f>VLOOKUP(O11,DESPESAS!A$1:D$2034,2,FALSE)</f>
        <v>02.06</v>
      </c>
      <c r="I11" s="328" t="str">
        <f>VLOOKUP(O11,DESPESAS!A$1:D$2034,3,FALSE)</f>
        <v>MATERIAIS DE LIMPEZA</v>
      </c>
      <c r="J11" s="329">
        <f>CAZUL!F8</f>
        <v>0</v>
      </c>
      <c r="K11" s="330">
        <f>CAZUL!G8</f>
        <v>110</v>
      </c>
      <c r="L11" s="329">
        <f>CAZUL!H8</f>
        <v>-18294.509999999998</v>
      </c>
      <c r="M11" s="331" t="s">
        <v>1295</v>
      </c>
      <c r="N11" s="332"/>
      <c r="O11" s="333" t="str">
        <f>CAZUL!C8</f>
        <v>Materiais de Limpeza e de Higiene</v>
      </c>
    </row>
    <row r="12" spans="1:15" s="335" customFormat="1" ht="20.100000000000001" customHeight="1">
      <c r="A12" s="351">
        <v>553515000006103</v>
      </c>
      <c r="B12" s="323" t="s">
        <v>1294</v>
      </c>
      <c r="C12" s="324" t="str">
        <f>CAZUL!D9</f>
        <v>1/1NF 69661</v>
      </c>
      <c r="D12" s="325" t="str">
        <f>CAZUL!N9</f>
        <v>01/07/2022</v>
      </c>
      <c r="E12" s="323" t="str">
        <f>INICIO!D$5</f>
        <v>HOSPITAL E MATERNIDADE SÃO LUCAS</v>
      </c>
      <c r="F12" s="326" t="str">
        <f>VLOOKUP(G12,FORNECEDOR!$A$1:$B$1998,2,FALSE)</f>
        <v>23.548.662/0001-04</v>
      </c>
      <c r="G12" s="327" t="str">
        <f>CAZUL!E9</f>
        <v>Pro-Vida Comercio de Produtos Medicos Ltda</v>
      </c>
      <c r="H12" s="328" t="str">
        <f>VLOOKUP(O12,DESPESAS!A$1:D$2034,2,FALSE)</f>
        <v>02.02</v>
      </c>
      <c r="I12" s="328" t="str">
        <f>VLOOKUP(O12,DESPESAS!A$1:D$2034,3,FALSE)</f>
        <v>MATERIAIS DE CONSUMO</v>
      </c>
      <c r="J12" s="329">
        <f>CAZUL!F9</f>
        <v>0</v>
      </c>
      <c r="K12" s="330">
        <f>CAZUL!G9</f>
        <v>218.06</v>
      </c>
      <c r="L12" s="329">
        <f>CAZUL!H9</f>
        <v>-18512.57</v>
      </c>
      <c r="M12" s="331" t="s">
        <v>1295</v>
      </c>
      <c r="N12" s="332"/>
      <c r="O12" s="333" t="str">
        <f>CAZUL!C9</f>
        <v>MATERIAL HOSPITALAR</v>
      </c>
    </row>
    <row r="13" spans="1:15" s="335" customFormat="1" ht="20.100000000000001" customHeight="1">
      <c r="A13" s="351">
        <v>851821200137276</v>
      </c>
      <c r="B13" s="323" t="s">
        <v>1294</v>
      </c>
      <c r="C13" s="324" t="str">
        <f>CAZUL!D10</f>
        <v>TARIFAS BANCÁRIAS</v>
      </c>
      <c r="D13" s="325" t="str">
        <f>CAZUL!N10</f>
        <v>01/07/2022</v>
      </c>
      <c r="E13" s="323" t="str">
        <f>INICIO!D$5</f>
        <v>HOSPITAL E MATERNIDADE SÃO LUCAS</v>
      </c>
      <c r="F13" s="326" t="str">
        <f>VLOOKUP(G13,FORNECEDOR!$A$1:$B$1998,2,FALSE)</f>
        <v>00.000.000/0001-91</v>
      </c>
      <c r="G13" s="327" t="str">
        <f>CAZUL!E10</f>
        <v>BANCO DO BRASIL</v>
      </c>
      <c r="H13" s="328" t="str">
        <f>VLOOKUP(O13,DESPESAS!A$1:D$2034,2,FALSE)</f>
        <v>04.07</v>
      </c>
      <c r="I13" s="328" t="str">
        <f>VLOOKUP(O13,DESPESAS!A$1:D$2034,3,FALSE)</f>
        <v>TARIFAS BANCÁRIAS</v>
      </c>
      <c r="J13" s="329">
        <f>CAZUL!F10</f>
        <v>0</v>
      </c>
      <c r="K13" s="330">
        <f>CAZUL!G10</f>
        <v>11</v>
      </c>
      <c r="L13" s="329">
        <f>CAZUL!H10</f>
        <v>0</v>
      </c>
      <c r="M13" s="331" t="s">
        <v>1295</v>
      </c>
      <c r="N13" s="332"/>
      <c r="O13" s="333" t="str">
        <f>CAZUL!C10</f>
        <v>TARIFAS BANCÁRIAS</v>
      </c>
    </row>
    <row r="14" spans="1:15" s="335" customFormat="1" ht="20.100000000000001" customHeight="1">
      <c r="A14" s="351">
        <v>851821200270419</v>
      </c>
      <c r="B14" s="323" t="s">
        <v>1294</v>
      </c>
      <c r="C14" s="324" t="str">
        <f>CAZUL!D11</f>
        <v>TARIFAS BANCÁRIAS</v>
      </c>
      <c r="D14" s="325" t="str">
        <f>CAZUL!N11</f>
        <v>01/07/2022</v>
      </c>
      <c r="E14" s="323" t="str">
        <f>INICIO!D$5</f>
        <v>HOSPITAL E MATERNIDADE SÃO LUCAS</v>
      </c>
      <c r="F14" s="326" t="str">
        <f>VLOOKUP(G14,FORNECEDOR!$A$1:$B$1998,2,FALSE)</f>
        <v>00.000.000/0001-91</v>
      </c>
      <c r="G14" s="327" t="str">
        <f>CAZUL!E11</f>
        <v>BANCO DO BRASIL</v>
      </c>
      <c r="H14" s="328" t="str">
        <f>VLOOKUP(O14,DESPESAS!A$1:D$2034,2,FALSE)</f>
        <v>04.07</v>
      </c>
      <c r="I14" s="328" t="str">
        <f>VLOOKUP(O14,DESPESAS!A$1:D$2034,3,FALSE)</f>
        <v>TARIFAS BANCÁRIAS</v>
      </c>
      <c r="J14" s="329">
        <f>CAZUL!F11</f>
        <v>0</v>
      </c>
      <c r="K14" s="330">
        <f>CAZUL!G11</f>
        <v>20.399999999999999</v>
      </c>
      <c r="L14" s="329">
        <f>CAZUL!H11</f>
        <v>1.4566126083082054E-12</v>
      </c>
      <c r="M14" s="331" t="s">
        <v>1295</v>
      </c>
      <c r="N14" s="332"/>
      <c r="O14" s="333" t="str">
        <f>CAZUL!C11</f>
        <v>TARIFAS BANCÁRIAS</v>
      </c>
    </row>
    <row r="15" spans="1:15" s="335" customFormat="1" ht="20.100000000000001" customHeight="1">
      <c r="A15" s="351">
        <v>551369000045951</v>
      </c>
      <c r="B15" s="323" t="s">
        <v>1294</v>
      </c>
      <c r="C15" s="324" t="str">
        <f>CAZUL!D12</f>
        <v>NF 75673</v>
      </c>
      <c r="D15" s="325" t="str">
        <f>CAZUL!N12</f>
        <v>04/07/2022</v>
      </c>
      <c r="E15" s="323" t="str">
        <f>INICIO!D$5</f>
        <v>HOSPITAL E MATERNIDADE SÃO LUCAS</v>
      </c>
      <c r="F15" s="326" t="str">
        <f>VLOOKUP(G15,FORNECEDOR!$A$1:$B$1998,2,FALSE)</f>
        <v>08.077.211/0001-34</v>
      </c>
      <c r="G15" s="327" t="str">
        <f>CAZUL!E12</f>
        <v>T S COMERCIAL DE MEDICAMENTOS E REPRESENTAÇÃO LTDA</v>
      </c>
      <c r="H15" s="328" t="str">
        <f>VLOOKUP(O15,DESPESAS!A$1:D$2034,2,FALSE)</f>
        <v>02.01</v>
      </c>
      <c r="I15" s="328" t="str">
        <f>VLOOKUP(O15,DESPESAS!A$1:D$2034,3,FALSE)</f>
        <v>MEDICAMENTOS</v>
      </c>
      <c r="J15" s="329">
        <f>CAZUL!F12</f>
        <v>0</v>
      </c>
      <c r="K15" s="330">
        <f>CAZUL!G12</f>
        <v>5404.05</v>
      </c>
      <c r="L15" s="329">
        <f>CAZUL!H12</f>
        <v>0</v>
      </c>
      <c r="M15" s="331" t="s">
        <v>1295</v>
      </c>
      <c r="N15" s="332"/>
      <c r="O15" s="333" t="str">
        <f>CAZUL!C12</f>
        <v>MEDICAMENTOS</v>
      </c>
    </row>
    <row r="16" spans="1:15" s="335" customFormat="1" ht="20.100000000000001" customHeight="1">
      <c r="A16" s="351">
        <v>551369000045951</v>
      </c>
      <c r="B16" s="323" t="s">
        <v>1294</v>
      </c>
      <c r="C16" s="324" t="str">
        <f>CAZUL!D13</f>
        <v>NF 75697</v>
      </c>
      <c r="D16" s="325" t="str">
        <f>CAZUL!N13</f>
        <v>04/07/2022</v>
      </c>
      <c r="E16" s="323" t="str">
        <f>INICIO!D$5</f>
        <v>HOSPITAL E MATERNIDADE SÃO LUCAS</v>
      </c>
      <c r="F16" s="326" t="str">
        <f>VLOOKUP(G16,FORNECEDOR!$A$1:$B$1998,2,FALSE)</f>
        <v>08.077.211/0001-34</v>
      </c>
      <c r="G16" s="327" t="str">
        <f>CAZUL!E13</f>
        <v>T S COMERCIAL DE MEDICAMENTOS E REPRESENTAÇÃO LTDA</v>
      </c>
      <c r="H16" s="328" t="str">
        <f>VLOOKUP(O16,DESPESAS!A$1:D$2034,2,FALSE)</f>
        <v>02.02</v>
      </c>
      <c r="I16" s="328" t="str">
        <f>VLOOKUP(O16,DESPESAS!A$1:D$2034,3,FALSE)</f>
        <v>MATERIAIS DE CONSUMO</v>
      </c>
      <c r="J16" s="329">
        <f>CAZUL!F13</f>
        <v>0</v>
      </c>
      <c r="K16" s="330">
        <f>CAZUL!G13</f>
        <v>1560</v>
      </c>
      <c r="L16" s="329">
        <f>CAZUL!H13</f>
        <v>-6964.0499999999984</v>
      </c>
      <c r="M16" s="331" t="s">
        <v>1295</v>
      </c>
      <c r="N16" s="332"/>
      <c r="O16" s="333" t="str">
        <f>CAZUL!C13</f>
        <v>MATERIAL HOSPITALAR</v>
      </c>
    </row>
    <row r="17" spans="1:15" s="335" customFormat="1" ht="20.100000000000001" customHeight="1">
      <c r="A17" s="351">
        <v>552889000036833</v>
      </c>
      <c r="B17" s="323" t="s">
        <v>1294</v>
      </c>
      <c r="C17" s="324" t="str">
        <f>CAZUL!D14</f>
        <v>1/1NF 159010</v>
      </c>
      <c r="D17" s="325" t="str">
        <f>CAZUL!N14</f>
        <v>04/07/2022</v>
      </c>
      <c r="E17" s="323" t="str">
        <f>INICIO!D$5</f>
        <v>HOSPITAL E MATERNIDADE SÃO LUCAS</v>
      </c>
      <c r="F17" s="326" t="str">
        <f>VLOOKUP(G17,FORNECEDOR!$A$1:$B$1998,2,FALSE)</f>
        <v>21.596.736/0001-44</v>
      </c>
      <c r="G17" s="327" t="str">
        <f>CAZUL!E14</f>
        <v>ULTRAMEGA DISTRIBUIDORA HOSPITALAR LTDA</v>
      </c>
      <c r="H17" s="328" t="str">
        <f>VLOOKUP(O17,DESPESAS!A$1:D$2034,2,FALSE)</f>
        <v>02.02</v>
      </c>
      <c r="I17" s="328" t="str">
        <f>VLOOKUP(O17,DESPESAS!A$1:D$2034,3,FALSE)</f>
        <v>MATERIAIS DE CONSUMO</v>
      </c>
      <c r="J17" s="329">
        <f>CAZUL!F14</f>
        <v>0</v>
      </c>
      <c r="K17" s="330">
        <f>CAZUL!G14</f>
        <v>2010.78</v>
      </c>
      <c r="L17" s="329">
        <f>CAZUL!H14</f>
        <v>0</v>
      </c>
      <c r="M17" s="331" t="s">
        <v>1295</v>
      </c>
      <c r="N17" s="332"/>
      <c r="O17" s="333" t="str">
        <f>CAZUL!C14</f>
        <v>MATERIAL HOSPITALAR</v>
      </c>
    </row>
    <row r="18" spans="1:15" s="335" customFormat="1" ht="20.100000000000001" customHeight="1">
      <c r="A18" s="351">
        <v>552889000036833</v>
      </c>
      <c r="B18" s="323" t="s">
        <v>1294</v>
      </c>
      <c r="C18" s="324" t="str">
        <f>CAZUL!D15</f>
        <v>1/1NF 159028</v>
      </c>
      <c r="D18" s="325" t="str">
        <f>CAZUL!N15</f>
        <v>04/07/2022</v>
      </c>
      <c r="E18" s="323" t="str">
        <f>INICIO!D$5</f>
        <v>HOSPITAL E MATERNIDADE SÃO LUCAS</v>
      </c>
      <c r="F18" s="326" t="str">
        <f>VLOOKUP(G18,FORNECEDOR!$A$1:$B$1998,2,FALSE)</f>
        <v>21.596.736/0001-44</v>
      </c>
      <c r="G18" s="327" t="str">
        <f>CAZUL!E15</f>
        <v>ULTRAMEGA DISTRIBUIDORA HOSPITALAR LTDA</v>
      </c>
      <c r="H18" s="328" t="str">
        <f>VLOOKUP(O18,DESPESAS!A$1:D$2034,2,FALSE)</f>
        <v>02.01</v>
      </c>
      <c r="I18" s="328" t="str">
        <f>VLOOKUP(O18,DESPESAS!A$1:D$2034,3,FALSE)</f>
        <v>MEDICAMENTOS</v>
      </c>
      <c r="J18" s="329">
        <f>CAZUL!F15</f>
        <v>0</v>
      </c>
      <c r="K18" s="330">
        <f>CAZUL!G15</f>
        <v>680</v>
      </c>
      <c r="L18" s="329">
        <f>CAZUL!H15</f>
        <v>-9654.8299999999981</v>
      </c>
      <c r="M18" s="331" t="s">
        <v>1295</v>
      </c>
      <c r="N18" s="332"/>
      <c r="O18" s="333" t="str">
        <f>CAZUL!C15</f>
        <v>MEDICAMENTOS</v>
      </c>
    </row>
    <row r="19" spans="1:15" s="335" customFormat="1" ht="20.100000000000001" customHeight="1">
      <c r="A19" s="351">
        <v>551836000323948</v>
      </c>
      <c r="B19" s="323" t="s">
        <v>1294</v>
      </c>
      <c r="C19" s="324" t="str">
        <f>CAZUL!D16</f>
        <v>1/1NF 14858</v>
      </c>
      <c r="D19" s="325" t="str">
        <f>CAZUL!N16</f>
        <v>04/07/2022</v>
      </c>
      <c r="E19" s="323" t="str">
        <f>INICIO!D$5</f>
        <v>HOSPITAL E MATERNIDADE SÃO LUCAS</v>
      </c>
      <c r="F19" s="326" t="str">
        <f>VLOOKUP(G19,FORNECEDOR!$A$1:$B$1998,2,FALSE)</f>
        <v>08.674.752/0003-01</v>
      </c>
      <c r="G19" s="327" t="str">
        <f>CAZUL!E16</f>
        <v>CIRURGICA MONTEBELLO LTDA 301</v>
      </c>
      <c r="H19" s="328" t="str">
        <f>VLOOKUP(O19,DESPESAS!A$1:D$2034,2,FALSE)</f>
        <v>02.02</v>
      </c>
      <c r="I19" s="328" t="str">
        <f>VLOOKUP(O19,DESPESAS!A$1:D$2034,3,FALSE)</f>
        <v>MATERIAIS DE CONSUMO</v>
      </c>
      <c r="J19" s="329">
        <f>CAZUL!F16</f>
        <v>0</v>
      </c>
      <c r="K19" s="330">
        <f>CAZUL!G16</f>
        <v>2320.9499999999998</v>
      </c>
      <c r="L19" s="329">
        <f>CAZUL!H16</f>
        <v>0</v>
      </c>
      <c r="M19" s="331" t="s">
        <v>1295</v>
      </c>
      <c r="N19" s="332"/>
      <c r="O19" s="333" t="str">
        <f>CAZUL!C16</f>
        <v>MATERIAL HOSPITALAR</v>
      </c>
    </row>
    <row r="20" spans="1:15" s="335" customFormat="1" ht="20.100000000000001" customHeight="1">
      <c r="A20" s="351">
        <v>552811000123948</v>
      </c>
      <c r="B20" s="323" t="s">
        <v>1294</v>
      </c>
      <c r="C20" s="324" t="str">
        <f>CAZUL!D17</f>
        <v>1/1NF 136557</v>
      </c>
      <c r="D20" s="325" t="str">
        <f>CAZUL!N17</f>
        <v>04/07/2022</v>
      </c>
      <c r="E20" s="323" t="str">
        <f>INICIO!D$5</f>
        <v>HOSPITAL E MATERNIDADE SÃO LUCAS</v>
      </c>
      <c r="F20" s="326" t="str">
        <f>VLOOKUP(G20,FORNECEDOR!$A$1:$B$1998,2,FALSE)</f>
        <v>08.674.752/0001-40</v>
      </c>
      <c r="G20" s="327" t="str">
        <f>CAZUL!E17</f>
        <v>CIRURGICA MONTEBELLO LTDA 140</v>
      </c>
      <c r="H20" s="328" t="str">
        <f>VLOOKUP(O20,DESPESAS!A$1:D$2034,2,FALSE)</f>
        <v>02.01</v>
      </c>
      <c r="I20" s="328" t="str">
        <f>VLOOKUP(O20,DESPESAS!A$1:D$2034,3,FALSE)</f>
        <v>MEDICAMENTOS</v>
      </c>
      <c r="J20" s="329">
        <f>CAZUL!F17</f>
        <v>0</v>
      </c>
      <c r="K20" s="330">
        <f>CAZUL!G17</f>
        <v>8577.8799999999992</v>
      </c>
      <c r="L20" s="329">
        <f>CAZUL!H17</f>
        <v>0</v>
      </c>
      <c r="M20" s="331" t="s">
        <v>1295</v>
      </c>
      <c r="N20" s="332"/>
      <c r="O20" s="333" t="str">
        <f>CAZUL!C17</f>
        <v>MEDICAMENTOS</v>
      </c>
    </row>
    <row r="21" spans="1:15" s="335" customFormat="1" ht="20.100000000000001" customHeight="1">
      <c r="A21" s="351">
        <v>552811000123948</v>
      </c>
      <c r="B21" s="323" t="s">
        <v>1294</v>
      </c>
      <c r="C21" s="324" t="str">
        <f>CAZUL!D18</f>
        <v>1/1NF 136589</v>
      </c>
      <c r="D21" s="325" t="str">
        <f>CAZUL!N18</f>
        <v>04/07/2022</v>
      </c>
      <c r="E21" s="323" t="str">
        <f>INICIO!D$5</f>
        <v>HOSPITAL E MATERNIDADE SÃO LUCAS</v>
      </c>
      <c r="F21" s="326" t="str">
        <f>VLOOKUP(G21,FORNECEDOR!$A$1:$B$1998,2,FALSE)</f>
        <v>08.674.752/0001-40</v>
      </c>
      <c r="G21" s="327" t="str">
        <f>CAZUL!E18</f>
        <v>CIRURGICA MONTEBELLO LTDA 140</v>
      </c>
      <c r="H21" s="328" t="str">
        <f>VLOOKUP(O21,DESPESAS!A$1:D$2034,2,FALSE)</f>
        <v>02.02</v>
      </c>
      <c r="I21" s="328" t="str">
        <f>VLOOKUP(O21,DESPESAS!A$1:D$2034,3,FALSE)</f>
        <v>MATERIAIS DE CONSUMO</v>
      </c>
      <c r="J21" s="329">
        <f>CAZUL!F18</f>
        <v>0</v>
      </c>
      <c r="K21" s="330">
        <f>CAZUL!G18</f>
        <v>6534.06</v>
      </c>
      <c r="L21" s="329">
        <f>CAZUL!H18</f>
        <v>-27087.719999999998</v>
      </c>
      <c r="M21" s="331" t="s">
        <v>1295</v>
      </c>
      <c r="N21" s="332"/>
      <c r="O21" s="333" t="str">
        <f>CAZUL!C18</f>
        <v>MATERIAL HOSPITALAR</v>
      </c>
    </row>
    <row r="22" spans="1:15" s="335" customFormat="1" ht="20.100000000000001" customHeight="1">
      <c r="A22" s="351">
        <v>551369000045951</v>
      </c>
      <c r="B22" s="323" t="s">
        <v>1294</v>
      </c>
      <c r="C22" s="324" t="str">
        <f>CAZUL!D19</f>
        <v>NF 75672</v>
      </c>
      <c r="D22" s="325" t="str">
        <f>CAZUL!N19</f>
        <v>04/07/2022</v>
      </c>
      <c r="E22" s="323" t="str">
        <f>INICIO!D$5</f>
        <v>HOSPITAL E MATERNIDADE SÃO LUCAS</v>
      </c>
      <c r="F22" s="326" t="str">
        <f>VLOOKUP(G22,FORNECEDOR!$A$1:$B$1998,2,FALSE)</f>
        <v>08.077.211/0001-34</v>
      </c>
      <c r="G22" s="327" t="str">
        <f>CAZUL!E19</f>
        <v>T S COMERCIAL DE MEDICAMENTOS E REPRESENTAÇÃO LTDA</v>
      </c>
      <c r="H22" s="328" t="str">
        <f>VLOOKUP(O22,DESPESAS!A$1:D$2034,2,FALSE)</f>
        <v>02.01</v>
      </c>
      <c r="I22" s="328" t="str">
        <f>VLOOKUP(O22,DESPESAS!A$1:D$2034,3,FALSE)</f>
        <v>MEDICAMENTOS</v>
      </c>
      <c r="J22" s="329">
        <f>CAZUL!F19</f>
        <v>0</v>
      </c>
      <c r="K22" s="330">
        <f>CAZUL!G19</f>
        <v>875.68</v>
      </c>
      <c r="L22" s="329">
        <f>CAZUL!H19</f>
        <v>0</v>
      </c>
      <c r="M22" s="331" t="s">
        <v>1295</v>
      </c>
      <c r="N22" s="332"/>
      <c r="O22" s="333" t="str">
        <f>CAZUL!C19</f>
        <v>MEDICAMENTOS</v>
      </c>
    </row>
    <row r="23" spans="1:15" s="335" customFormat="1" ht="20.100000000000001" customHeight="1">
      <c r="A23" s="351">
        <v>553515000013622</v>
      </c>
      <c r="B23" s="323" t="s">
        <v>1294</v>
      </c>
      <c r="C23" s="324" t="str">
        <f>CAZUL!D20</f>
        <v>1/1NF 24301</v>
      </c>
      <c r="D23" s="325" t="str">
        <f>CAZUL!N20</f>
        <v>04/07/2022</v>
      </c>
      <c r="E23" s="323" t="str">
        <f>INICIO!D$5</f>
        <v>HOSPITAL E MATERNIDADE SÃO LUCAS</v>
      </c>
      <c r="F23" s="326" t="str">
        <f>VLOOKUP(G23,FORNECEDOR!$A$1:$B$1998,2,FALSE)</f>
        <v>16.902.612/0001-00</v>
      </c>
      <c r="G23" s="327" t="str">
        <f>CAZUL!E20</f>
        <v>DISTRIMEDICA COMERCIO DE PRODUTOS MEDICOS E ODONTOLOGICOS LTDA</v>
      </c>
      <c r="H23" s="328" t="str">
        <f>VLOOKUP(O23,DESPESAS!A$1:D$2034,2,FALSE)</f>
        <v>02.01</v>
      </c>
      <c r="I23" s="328" t="str">
        <f>VLOOKUP(O23,DESPESAS!A$1:D$2034,3,FALSE)</f>
        <v>MEDICAMENTOS</v>
      </c>
      <c r="J23" s="329">
        <f>CAZUL!F20</f>
        <v>0</v>
      </c>
      <c r="K23" s="330">
        <f>CAZUL!G20</f>
        <v>2047.9</v>
      </c>
      <c r="L23" s="329">
        <f>CAZUL!H20</f>
        <v>-30011.3</v>
      </c>
      <c r="M23" s="331" t="s">
        <v>1295</v>
      </c>
      <c r="N23" s="332"/>
      <c r="O23" s="333" t="str">
        <f>CAZUL!C20</f>
        <v>MEDICAMENTOS</v>
      </c>
    </row>
    <row r="24" spans="1:15" s="335" customFormat="1" ht="20.100000000000001" customHeight="1">
      <c r="A24" s="351">
        <v>553515000013622</v>
      </c>
      <c r="B24" s="323" t="s">
        <v>1294</v>
      </c>
      <c r="C24" s="324" t="str">
        <f>CAZUL!D21</f>
        <v>NF 24305</v>
      </c>
      <c r="D24" s="325" t="str">
        <f>CAZUL!N21</f>
        <v>04/07/2022</v>
      </c>
      <c r="E24" s="323" t="str">
        <f>INICIO!D$5</f>
        <v>HOSPITAL E MATERNIDADE SÃO LUCAS</v>
      </c>
      <c r="F24" s="326" t="str">
        <f>VLOOKUP(G24,FORNECEDOR!$A$1:$B$1998,2,FALSE)</f>
        <v>16.902.612/0001-00</v>
      </c>
      <c r="G24" s="327" t="str">
        <f>CAZUL!E21</f>
        <v>DISTRIMEDICA COMERCIO DE PRODUTOS MEDICOS E ODONTOLOGICOS LTDA</v>
      </c>
      <c r="H24" s="328" t="str">
        <f>VLOOKUP(O24,DESPESAS!A$1:D$2034,2,FALSE)</f>
        <v>02.01</v>
      </c>
      <c r="I24" s="328" t="str">
        <f>VLOOKUP(O24,DESPESAS!A$1:D$2034,3,FALSE)</f>
        <v>MEDICAMENTOS</v>
      </c>
      <c r="J24" s="329">
        <f>CAZUL!F21</f>
        <v>0</v>
      </c>
      <c r="K24" s="330">
        <f>CAZUL!G21</f>
        <v>58.8</v>
      </c>
      <c r="L24" s="329">
        <f>CAZUL!H21</f>
        <v>0</v>
      </c>
      <c r="M24" s="331" t="s">
        <v>1295</v>
      </c>
      <c r="N24" s="332"/>
      <c r="O24" s="333" t="str">
        <f>CAZUL!C21</f>
        <v>MEDICAMENTOS</v>
      </c>
    </row>
    <row r="25" spans="1:15" s="335" customFormat="1" ht="20.100000000000001" customHeight="1">
      <c r="A25" s="351">
        <v>553515000013622</v>
      </c>
      <c r="B25" s="323" t="s">
        <v>1294</v>
      </c>
      <c r="C25" s="324" t="str">
        <f>CAZUL!D22</f>
        <v>NF 24.307</v>
      </c>
      <c r="D25" s="325" t="str">
        <f>CAZUL!N22</f>
        <v>04/07/2022</v>
      </c>
      <c r="E25" s="323" t="str">
        <f>INICIO!D$5</f>
        <v>HOSPITAL E MATERNIDADE SÃO LUCAS</v>
      </c>
      <c r="F25" s="326" t="str">
        <f>VLOOKUP(G25,FORNECEDOR!$A$1:$B$1998,2,FALSE)</f>
        <v>16.902.612/0001-00</v>
      </c>
      <c r="G25" s="327" t="str">
        <f>CAZUL!E22</f>
        <v>DISTRIMEDICA COMERCIO DE PRODUTOS MEDICOS E ODONTOLOGICOS LTDA</v>
      </c>
      <c r="H25" s="328" t="str">
        <f>VLOOKUP(O25,DESPESAS!A$1:D$2034,2,FALSE)</f>
        <v>02.02</v>
      </c>
      <c r="I25" s="328" t="str">
        <f>VLOOKUP(O25,DESPESAS!A$1:D$2034,3,FALSE)</f>
        <v>MATERIAIS DE CONSUMO</v>
      </c>
      <c r="J25" s="329">
        <f>CAZUL!F22</f>
        <v>0</v>
      </c>
      <c r="K25" s="330">
        <f>CAZUL!G22</f>
        <v>1437.8</v>
      </c>
      <c r="L25" s="329">
        <f>CAZUL!H22</f>
        <v>-31507.899999999998</v>
      </c>
      <c r="M25" s="331" t="s">
        <v>1295</v>
      </c>
      <c r="N25" s="332"/>
      <c r="O25" s="333" t="str">
        <f>CAZUL!C22</f>
        <v>MATERIAL HOSPITALAR</v>
      </c>
    </row>
    <row r="26" spans="1:15" s="335" customFormat="1" ht="20.100000000000001" customHeight="1">
      <c r="A26" s="351">
        <v>551024000017923</v>
      </c>
      <c r="B26" s="323" t="s">
        <v>1294</v>
      </c>
      <c r="C26" s="324" t="str">
        <f>CAZUL!D23</f>
        <v>NF 19449</v>
      </c>
      <c r="D26" s="325" t="str">
        <f>CAZUL!N23</f>
        <v>04/07/2022</v>
      </c>
      <c r="E26" s="323" t="str">
        <f>INICIO!D$5</f>
        <v>HOSPITAL E MATERNIDADE SÃO LUCAS</v>
      </c>
      <c r="F26" s="326" t="str">
        <f>VLOOKUP(G26,FORNECEDOR!$A$1:$B$1998,2,FALSE)</f>
        <v>00.463.305/0001-30</v>
      </c>
      <c r="G26" s="327" t="str">
        <f>CAZUL!E23</f>
        <v xml:space="preserve">MARCHET DE SA BARRETO CALLOU </v>
      </c>
      <c r="H26" s="328" t="str">
        <f>VLOOKUP(O26,DESPESAS!A$1:D$2034,2,FALSE)</f>
        <v>02.02</v>
      </c>
      <c r="I26" s="328" t="str">
        <f>VLOOKUP(O26,DESPESAS!A$1:D$2034,3,FALSE)</f>
        <v>MATERIAIS DE CONSUMO</v>
      </c>
      <c r="J26" s="329">
        <f>CAZUL!F23</f>
        <v>0</v>
      </c>
      <c r="K26" s="330">
        <f>CAZUL!G23</f>
        <v>359.7</v>
      </c>
      <c r="L26" s="329">
        <f>CAZUL!H23</f>
        <v>0</v>
      </c>
      <c r="M26" s="331" t="s">
        <v>1295</v>
      </c>
      <c r="N26" s="332"/>
      <c r="O26" s="333" t="str">
        <f>CAZUL!C23</f>
        <v>MATERIAL HOSPITALAR</v>
      </c>
    </row>
    <row r="27" spans="1:15" s="335" customFormat="1" ht="20.100000000000001" customHeight="1">
      <c r="A27" s="351">
        <v>70401</v>
      </c>
      <c r="B27" s="323" t="s">
        <v>1294</v>
      </c>
      <c r="C27" s="324" t="str">
        <f>CAZUL!D24</f>
        <v>NF 288411</v>
      </c>
      <c r="D27" s="325" t="str">
        <f>CAZUL!N24</f>
        <v>04/07/2022</v>
      </c>
      <c r="E27" s="323" t="str">
        <f>INICIO!D$5</f>
        <v>HOSPITAL E MATERNIDADE SÃO LUCAS</v>
      </c>
      <c r="F27" s="326" t="str">
        <f>VLOOKUP(G27,FORNECEDOR!$A$1:$B$1998,2,FALSE)</f>
        <v>06.628.333/0001-46</v>
      </c>
      <c r="G27" s="327" t="str">
        <f>CAZUL!E24</f>
        <v>FARMACE - INDUSTRIA QUIMICO-FARMACEUTICA CEARENSE LTDA</v>
      </c>
      <c r="H27" s="328" t="str">
        <f>VLOOKUP(O27,DESPESAS!A$1:D$2034,2,FALSE)</f>
        <v>02.01</v>
      </c>
      <c r="I27" s="328" t="str">
        <f>VLOOKUP(O27,DESPESAS!A$1:D$2034,3,FALSE)</f>
        <v>MEDICAMENTOS</v>
      </c>
      <c r="J27" s="329">
        <f>CAZUL!F24</f>
        <v>0</v>
      </c>
      <c r="K27" s="330">
        <f>CAZUL!G24</f>
        <v>15250.8</v>
      </c>
      <c r="L27" s="329">
        <f>CAZUL!H24</f>
        <v>0</v>
      </c>
      <c r="M27" s="331" t="s">
        <v>1295</v>
      </c>
      <c r="N27" s="332"/>
      <c r="O27" s="333" t="str">
        <f>CAZUL!C24</f>
        <v>MEDICAMENTOS</v>
      </c>
    </row>
    <row r="28" spans="1:15" s="335" customFormat="1" ht="20.100000000000001" customHeight="1">
      <c r="A28" s="351">
        <v>551833000034441</v>
      </c>
      <c r="B28" s="323" t="s">
        <v>1294</v>
      </c>
      <c r="C28" s="324" t="str">
        <f>CAZUL!D25</f>
        <v>NF 52069</v>
      </c>
      <c r="D28" s="325" t="str">
        <f>CAZUL!N25</f>
        <v>04/07/2022</v>
      </c>
      <c r="E28" s="323" t="str">
        <f>INICIO!D$5</f>
        <v>HOSPITAL E MATERNIDADE SÃO LUCAS</v>
      </c>
      <c r="F28" s="326" t="str">
        <f>VLOOKUP(G28,FORNECEDOR!$A$1:$B$1998,2,FALSE)</f>
        <v>11.449.180/0001-00</v>
      </c>
      <c r="G28" s="327" t="str">
        <f>CAZUL!E25</f>
        <v>DPROSMED DISTRIBUIDORA DE PRODUTOS MEDICO-HOSPITALARES LTDA</v>
      </c>
      <c r="H28" s="328" t="str">
        <f>VLOOKUP(O28,DESPESAS!A$1:D$2034,2,FALSE)</f>
        <v>02.01</v>
      </c>
      <c r="I28" s="328" t="str">
        <f>VLOOKUP(O28,DESPESAS!A$1:D$2034,3,FALSE)</f>
        <v>MEDICAMENTOS</v>
      </c>
      <c r="J28" s="329">
        <f>CAZUL!F25</f>
        <v>0</v>
      </c>
      <c r="K28" s="330">
        <f>CAZUL!G25</f>
        <v>1852.32</v>
      </c>
      <c r="L28" s="329">
        <f>CAZUL!H25</f>
        <v>-48970.719999999994</v>
      </c>
      <c r="M28" s="331" t="s">
        <v>1295</v>
      </c>
      <c r="N28" s="332"/>
      <c r="O28" s="333" t="str">
        <f>CAZUL!C25</f>
        <v>MEDICAMENTOS</v>
      </c>
    </row>
    <row r="29" spans="1:15" s="335" customFormat="1" ht="20.100000000000001" customHeight="1">
      <c r="A29" s="351">
        <v>551833000034441</v>
      </c>
      <c r="B29" s="323" t="s">
        <v>1294</v>
      </c>
      <c r="C29" s="324" t="str">
        <f>CAZUL!D26</f>
        <v>NF 5277</v>
      </c>
      <c r="D29" s="325" t="str">
        <f>CAZUL!N26</f>
        <v>04/07/2022</v>
      </c>
      <c r="E29" s="323" t="str">
        <f>INICIO!D$5</f>
        <v>HOSPITAL E MATERNIDADE SÃO LUCAS</v>
      </c>
      <c r="F29" s="326" t="str">
        <f>VLOOKUP(G29,FORNECEDOR!$A$1:$B$1998,2,FALSE)</f>
        <v>11.449.180/0001-00</v>
      </c>
      <c r="G29" s="327" t="str">
        <f>CAZUL!E26</f>
        <v>DPROSMED DISTRIBUIDORA DE PRODUTOS MEDICO-HOSPITALARES LTDA</v>
      </c>
      <c r="H29" s="328" t="str">
        <f>VLOOKUP(O29,DESPESAS!A$1:D$2034,2,FALSE)</f>
        <v>02.02</v>
      </c>
      <c r="I29" s="328" t="str">
        <f>VLOOKUP(O29,DESPESAS!A$1:D$2034,3,FALSE)</f>
        <v>MATERIAIS DE CONSUMO</v>
      </c>
      <c r="J29" s="329">
        <f>CAZUL!F26</f>
        <v>0</v>
      </c>
      <c r="K29" s="330">
        <f>CAZUL!G26</f>
        <v>622.74</v>
      </c>
      <c r="L29" s="329">
        <f>CAZUL!H26</f>
        <v>-49593.459999999992</v>
      </c>
      <c r="M29" s="331" t="s">
        <v>1295</v>
      </c>
      <c r="N29" s="332"/>
      <c r="O29" s="333" t="str">
        <f>CAZUL!C26</f>
        <v>MATERIAL HOSPITALAR</v>
      </c>
    </row>
    <row r="30" spans="1:15" s="335" customFormat="1" ht="20.100000000000001" customHeight="1">
      <c r="A30" s="351">
        <v>551833000034441</v>
      </c>
      <c r="B30" s="323" t="s">
        <v>1294</v>
      </c>
      <c r="C30" s="324" t="str">
        <f>CAZUL!D27</f>
        <v>NF 52070</v>
      </c>
      <c r="D30" s="325" t="str">
        <f>CAZUL!N27</f>
        <v>04/07/2022</v>
      </c>
      <c r="E30" s="323" t="str">
        <f>INICIO!D$5</f>
        <v>HOSPITAL E MATERNIDADE SÃO LUCAS</v>
      </c>
      <c r="F30" s="326" t="str">
        <f>VLOOKUP(G30,FORNECEDOR!$A$1:$B$1998,2,FALSE)</f>
        <v>11.449.180/0001-00</v>
      </c>
      <c r="G30" s="327" t="str">
        <f>CAZUL!E27</f>
        <v>DPROSMED DISTRIBUIDORA DE PRODUTOS MEDICO-HOSPITALARES LTDA</v>
      </c>
      <c r="H30" s="328" t="str">
        <f>VLOOKUP(O30,DESPESAS!A$1:D$2034,2,FALSE)</f>
        <v>02.01</v>
      </c>
      <c r="I30" s="328" t="str">
        <f>VLOOKUP(O30,DESPESAS!A$1:D$2034,3,FALSE)</f>
        <v>MEDICAMENTOS</v>
      </c>
      <c r="J30" s="329">
        <f>CAZUL!F27</f>
        <v>0</v>
      </c>
      <c r="K30" s="330">
        <f>CAZUL!G27</f>
        <v>370.31</v>
      </c>
      <c r="L30" s="329">
        <f>CAZUL!H27</f>
        <v>0</v>
      </c>
      <c r="M30" s="331" t="s">
        <v>1295</v>
      </c>
      <c r="N30" s="332"/>
      <c r="O30" s="333" t="str">
        <f>CAZUL!C27</f>
        <v>MEDICAMENTOS</v>
      </c>
    </row>
    <row r="31" spans="1:15" s="335" customFormat="1" ht="20.100000000000001" customHeight="1">
      <c r="A31" s="351">
        <v>551833000034441</v>
      </c>
      <c r="B31" s="323" t="s">
        <v>1294</v>
      </c>
      <c r="C31" s="324" t="str">
        <f>CAZUL!D28</f>
        <v>NF 52070</v>
      </c>
      <c r="D31" s="325" t="str">
        <f>CAZUL!N28</f>
        <v>04/07/2022</v>
      </c>
      <c r="E31" s="323" t="str">
        <f>INICIO!D$5</f>
        <v>HOSPITAL E MATERNIDADE SÃO LUCAS</v>
      </c>
      <c r="F31" s="326" t="str">
        <f>VLOOKUP(G31,FORNECEDOR!$A$1:$B$1998,2,FALSE)</f>
        <v>11.449.180/0001-00</v>
      </c>
      <c r="G31" s="327" t="str">
        <f>CAZUL!E28</f>
        <v>DPROSMED DISTRIBUIDORA DE PRODUTOS MEDICO-HOSPITALARES LTDA</v>
      </c>
      <c r="H31" s="328" t="str">
        <f>VLOOKUP(O31,DESPESAS!A$1:D$2034,2,FALSE)</f>
        <v>02.02</v>
      </c>
      <c r="I31" s="328" t="str">
        <f>VLOOKUP(O31,DESPESAS!A$1:D$2034,3,FALSE)</f>
        <v>MATERIAIS DE CONSUMO</v>
      </c>
      <c r="J31" s="329">
        <f>CAZUL!F28</f>
        <v>0</v>
      </c>
      <c r="K31" s="330">
        <f>CAZUL!G28</f>
        <v>229.9</v>
      </c>
      <c r="L31" s="329">
        <f>CAZUL!H28</f>
        <v>0</v>
      </c>
      <c r="M31" s="331" t="s">
        <v>1295</v>
      </c>
      <c r="N31" s="332"/>
      <c r="O31" s="333" t="str">
        <f>CAZUL!C28</f>
        <v>MATERIAL HOSPITALAR</v>
      </c>
    </row>
    <row r="32" spans="1:15" s="335" customFormat="1" ht="20.100000000000001" customHeight="1">
      <c r="A32" s="351">
        <v>552371000026951</v>
      </c>
      <c r="B32" s="323" t="s">
        <v>1294</v>
      </c>
      <c r="C32" s="324" t="str">
        <f>CAZUL!D29</f>
        <v>Fundo Fixo Comp: 06.2022</v>
      </c>
      <c r="D32" s="325" t="str">
        <f>CAZUL!N29</f>
        <v>05/07/2022</v>
      </c>
      <c r="E32" s="323" t="str">
        <f>INICIO!D$5</f>
        <v>HOSPITAL E MATERNIDADE SÃO LUCAS</v>
      </c>
      <c r="F32" s="326" t="str">
        <f>VLOOKUP(G32,FORNECEDOR!$A$1:$B$1998,2,FALSE)</f>
        <v>021.082.664-96</v>
      </c>
      <c r="G32" s="327" t="str">
        <f>CAZUL!E29</f>
        <v>JOSÉ ALVARO DE AZEVEDO SALVADOR JUNIOR</v>
      </c>
      <c r="H32" s="328" t="str">
        <f>VLOOKUP(O32,DESPESAS!A$1:D$2034,2,FALSE)</f>
        <v>03.31</v>
      </c>
      <c r="I32" s="328" t="str">
        <f>VLOOKUP(O32,DESPESAS!A$1:D$2034,3,FALSE)</f>
        <v>FUNDO FIXO</v>
      </c>
      <c r="J32" s="329">
        <f>CAZUL!F29</f>
        <v>0</v>
      </c>
      <c r="K32" s="330">
        <f>CAZUL!G29</f>
        <v>4961</v>
      </c>
      <c r="L32" s="329">
        <f>CAZUL!H29</f>
        <v>-4960.9999999999927</v>
      </c>
      <c r="M32" s="331" t="s">
        <v>1295</v>
      </c>
      <c r="N32" s="332"/>
      <c r="O32" s="333" t="str">
        <f>CAZUL!C29</f>
        <v>FUNDO FIXO</v>
      </c>
    </row>
    <row r="33" spans="1:15" s="335" customFormat="1" ht="20.100000000000001" customHeight="1">
      <c r="A33" s="351">
        <v>550433000077961</v>
      </c>
      <c r="B33" s="323" t="s">
        <v>1294</v>
      </c>
      <c r="C33" s="324" t="str">
        <f>CAZUL!D30</f>
        <v>Férias</v>
      </c>
      <c r="D33" s="325" t="str">
        <f>CAZUL!N30</f>
        <v>05/07/2022</v>
      </c>
      <c r="E33" s="323" t="str">
        <f>INICIO!D$5</f>
        <v>HOSPITAL E MATERNIDADE SÃO LUCAS</v>
      </c>
      <c r="F33" s="326" t="str">
        <f>VLOOKUP(G33,FORNECEDOR!$A$1:$B$1998,2,FALSE)</f>
        <v>054.572.863-04</v>
      </c>
      <c r="G33" s="327" t="str">
        <f>CAZUL!E30</f>
        <v>KATIA MARIA PEREIRA SEVERO</v>
      </c>
      <c r="H33" s="328" t="str">
        <f>VLOOKUP(O33,DESPESAS!A$1:D$2034,2,FALSE)</f>
        <v>01.04</v>
      </c>
      <c r="I33" s="328" t="str">
        <f>VLOOKUP(O33,DESPESAS!A$1:D$2034,3,FALSE)</f>
        <v>FÉRIAS</v>
      </c>
      <c r="J33" s="329">
        <f>CAZUL!F30</f>
        <v>0</v>
      </c>
      <c r="K33" s="330">
        <f>CAZUL!G30</f>
        <v>3658.49</v>
      </c>
      <c r="L33" s="329">
        <f>CAZUL!H30</f>
        <v>-8619.4899999999925</v>
      </c>
      <c r="M33" s="331" t="s">
        <v>1295</v>
      </c>
      <c r="N33" s="332"/>
      <c r="O33" s="333" t="str">
        <f>CAZUL!C30</f>
        <v>Férias</v>
      </c>
    </row>
    <row r="34" spans="1:15" s="335" customFormat="1" ht="20.100000000000001" customHeight="1">
      <c r="A34" s="351">
        <v>551604000106091</v>
      </c>
      <c r="B34" s="323" t="s">
        <v>1294</v>
      </c>
      <c r="C34" s="324" t="str">
        <f>CAZUL!D31</f>
        <v>1/1NF 452448</v>
      </c>
      <c r="D34" s="325" t="str">
        <f>CAZUL!N31</f>
        <v>05/07/2022</v>
      </c>
      <c r="E34" s="323" t="str">
        <f>INICIO!D$5</f>
        <v>HOSPITAL E MATERNIDADE SÃO LUCAS</v>
      </c>
      <c r="F34" s="326" t="str">
        <f>VLOOKUP(G34,FORNECEDOR!$A$1:$B$1998,2,FALSE)</f>
        <v>02.626.340/0001-58</v>
      </c>
      <c r="G34" s="327" t="str">
        <f>CAZUL!E31</f>
        <v>ART MEDICA COM E REP DE PROD HOSP LTDA</v>
      </c>
      <c r="H34" s="328" t="str">
        <f>VLOOKUP(O34,DESPESAS!A$1:D$2034,2,FALSE)</f>
        <v>02.01</v>
      </c>
      <c r="I34" s="328" t="str">
        <f>VLOOKUP(O34,DESPESAS!A$1:D$2034,3,FALSE)</f>
        <v>MEDICAMENTOS</v>
      </c>
      <c r="J34" s="329">
        <f>CAZUL!F31</f>
        <v>0</v>
      </c>
      <c r="K34" s="330">
        <f>CAZUL!G31</f>
        <v>3733.8</v>
      </c>
      <c r="L34" s="329">
        <f>CAZUL!H31</f>
        <v>-12353.289999999994</v>
      </c>
      <c r="M34" s="331" t="s">
        <v>1295</v>
      </c>
      <c r="N34" s="332"/>
      <c r="O34" s="333" t="str">
        <f>CAZUL!C31</f>
        <v>MEDICAMENTOS</v>
      </c>
    </row>
    <row r="35" spans="1:15" s="335" customFormat="1" ht="20.100000000000001" customHeight="1">
      <c r="A35" s="351">
        <v>551604000106091</v>
      </c>
      <c r="B35" s="323" t="s">
        <v>1294</v>
      </c>
      <c r="C35" s="324" t="str">
        <f>CAZUL!D32</f>
        <v>1/1NF 454362</v>
      </c>
      <c r="D35" s="325" t="str">
        <f>CAZUL!N32</f>
        <v>05/07/2022</v>
      </c>
      <c r="E35" s="323" t="str">
        <f>INICIO!D$5</f>
        <v>HOSPITAL E MATERNIDADE SÃO LUCAS</v>
      </c>
      <c r="F35" s="326" t="str">
        <f>VLOOKUP(G35,FORNECEDOR!$A$1:$B$1998,2,FALSE)</f>
        <v>02.626.340/0001-58</v>
      </c>
      <c r="G35" s="327" t="str">
        <f>CAZUL!E32</f>
        <v>ART MEDICA COM E REP DE PROD HOSP LTDA</v>
      </c>
      <c r="H35" s="328" t="str">
        <f>VLOOKUP(O35,DESPESAS!A$1:D$2034,2,FALSE)</f>
        <v>02.01</v>
      </c>
      <c r="I35" s="328" t="str">
        <f>VLOOKUP(O35,DESPESAS!A$1:D$2034,3,FALSE)</f>
        <v>MEDICAMENTOS</v>
      </c>
      <c r="J35" s="329">
        <f>CAZUL!F32</f>
        <v>0</v>
      </c>
      <c r="K35" s="330">
        <f>CAZUL!G32</f>
        <v>2271.85</v>
      </c>
      <c r="L35" s="329">
        <f>CAZUL!H32</f>
        <v>-14625.139999999994</v>
      </c>
      <c r="M35" s="331" t="s">
        <v>1295</v>
      </c>
      <c r="N35" s="332"/>
      <c r="O35" s="333" t="str">
        <f>CAZUL!C32</f>
        <v>MEDICAMENTOS</v>
      </c>
    </row>
    <row r="36" spans="1:15" s="335" customFormat="1" ht="20.100000000000001" customHeight="1">
      <c r="A36" s="351">
        <v>551604000106091</v>
      </c>
      <c r="B36" s="323" t="s">
        <v>1294</v>
      </c>
      <c r="C36" s="324" t="str">
        <f>CAZUL!D33</f>
        <v>1/1NF 454872</v>
      </c>
      <c r="D36" s="325" t="str">
        <f>CAZUL!N33</f>
        <v>05/07/2022</v>
      </c>
      <c r="E36" s="323" t="str">
        <f>INICIO!D$5</f>
        <v>HOSPITAL E MATERNIDADE SÃO LUCAS</v>
      </c>
      <c r="F36" s="326" t="str">
        <f>VLOOKUP(G36,FORNECEDOR!$A$1:$B$1998,2,FALSE)</f>
        <v>02.626.340/0001-58</v>
      </c>
      <c r="G36" s="327" t="str">
        <f>CAZUL!E33</f>
        <v>ART MEDICA COM E REP DE PROD HOSP LTDA</v>
      </c>
      <c r="H36" s="328" t="str">
        <f>VLOOKUP(O36,DESPESAS!A$1:D$2034,2,FALSE)</f>
        <v>02.02</v>
      </c>
      <c r="I36" s="328" t="str">
        <f>VLOOKUP(O36,DESPESAS!A$1:D$2034,3,FALSE)</f>
        <v>MATERIAIS DE CONSUMO</v>
      </c>
      <c r="J36" s="329">
        <f>CAZUL!F33</f>
        <v>0</v>
      </c>
      <c r="K36" s="330">
        <f>CAZUL!G33</f>
        <v>700.48</v>
      </c>
      <c r="L36" s="329">
        <f>CAZUL!H33</f>
        <v>-15325.619999999994</v>
      </c>
      <c r="M36" s="331" t="s">
        <v>1295</v>
      </c>
      <c r="N36" s="332"/>
      <c r="O36" s="333" t="str">
        <f>CAZUL!C33</f>
        <v>MATERIAL HOSPITALAR</v>
      </c>
    </row>
    <row r="37" spans="1:15" s="335" customFormat="1" ht="20.100000000000001" customHeight="1">
      <c r="A37" s="351">
        <v>551604000106091</v>
      </c>
      <c r="B37" s="323" t="s">
        <v>1294</v>
      </c>
      <c r="C37" s="324" t="str">
        <f>CAZUL!D34</f>
        <v>1/1NF 455171</v>
      </c>
      <c r="D37" s="325" t="str">
        <f>CAZUL!N34</f>
        <v>05/07/2022</v>
      </c>
      <c r="E37" s="323" t="str">
        <f>INICIO!D$5</f>
        <v>HOSPITAL E MATERNIDADE SÃO LUCAS</v>
      </c>
      <c r="F37" s="326" t="str">
        <f>VLOOKUP(G37,FORNECEDOR!$A$1:$B$1998,2,FALSE)</f>
        <v>02.626.340/0001-58</v>
      </c>
      <c r="G37" s="327" t="str">
        <f>CAZUL!E34</f>
        <v>ART MEDICA COM E REP DE PROD HOSP LTDA</v>
      </c>
      <c r="H37" s="328" t="str">
        <f>VLOOKUP(O37,DESPESAS!A$1:D$2034,2,FALSE)</f>
        <v>02.01</v>
      </c>
      <c r="I37" s="328" t="str">
        <f>VLOOKUP(O37,DESPESAS!A$1:D$2034,3,FALSE)</f>
        <v>MEDICAMENTOS</v>
      </c>
      <c r="J37" s="329">
        <f>CAZUL!F34</f>
        <v>0</v>
      </c>
      <c r="K37" s="330">
        <f>CAZUL!G34</f>
        <v>542</v>
      </c>
      <c r="L37" s="329">
        <f>CAZUL!H34</f>
        <v>-15867.619999999994</v>
      </c>
      <c r="M37" s="331" t="s">
        <v>1295</v>
      </c>
      <c r="N37" s="332"/>
      <c r="O37" s="333" t="str">
        <f>CAZUL!C34</f>
        <v>MEDICAMENTOS</v>
      </c>
    </row>
    <row r="38" spans="1:15" s="335" customFormat="1" ht="20.100000000000001" customHeight="1">
      <c r="A38" s="351">
        <v>551604000106091</v>
      </c>
      <c r="B38" s="323" t="s">
        <v>1294</v>
      </c>
      <c r="C38" s="324" t="str">
        <f>CAZUL!D35</f>
        <v>1/1NF 456224</v>
      </c>
      <c r="D38" s="325" t="str">
        <f>CAZUL!N35</f>
        <v>05/07/2022</v>
      </c>
      <c r="E38" s="323" t="str">
        <f>INICIO!D$5</f>
        <v>HOSPITAL E MATERNIDADE SÃO LUCAS</v>
      </c>
      <c r="F38" s="326" t="str">
        <f>VLOOKUP(G38,FORNECEDOR!$A$1:$B$1998,2,FALSE)</f>
        <v>02.626.340/0001-58</v>
      </c>
      <c r="G38" s="327" t="str">
        <f>CAZUL!E35</f>
        <v>ART MEDICA COM E REP DE PROD HOSP LTDA</v>
      </c>
      <c r="H38" s="328" t="str">
        <f>VLOOKUP(O38,DESPESAS!A$1:D$2034,2,FALSE)</f>
        <v>02.01</v>
      </c>
      <c r="I38" s="328" t="str">
        <f>VLOOKUP(O38,DESPESAS!A$1:D$2034,3,FALSE)</f>
        <v>MEDICAMENTOS</v>
      </c>
      <c r="J38" s="329">
        <f>CAZUL!F35</f>
        <v>0</v>
      </c>
      <c r="K38" s="330">
        <f>CAZUL!G35</f>
        <v>3552.95</v>
      </c>
      <c r="L38" s="329">
        <f>CAZUL!H35</f>
        <v>-19420.569999999992</v>
      </c>
      <c r="M38" s="331" t="s">
        <v>1295</v>
      </c>
      <c r="N38" s="332"/>
      <c r="O38" s="333" t="str">
        <f>CAZUL!C35</f>
        <v>MEDICAMENTOS</v>
      </c>
    </row>
    <row r="39" spans="1:15" s="335" customFormat="1" ht="20.100000000000001" customHeight="1">
      <c r="A39" s="351">
        <v>70502</v>
      </c>
      <c r="B39" s="323" t="s">
        <v>1294</v>
      </c>
      <c r="C39" s="324" t="str">
        <f>CAZUL!D36</f>
        <v>1/1NF 2952</v>
      </c>
      <c r="D39" s="325" t="str">
        <f>CAZUL!N36</f>
        <v>05/07/2022</v>
      </c>
      <c r="E39" s="323" t="str">
        <f>INICIO!D$5</f>
        <v>HOSPITAL E MATERNIDADE SÃO LUCAS</v>
      </c>
      <c r="F39" s="326" t="str">
        <f>VLOOKUP(G39,FORNECEDOR!$A$1:$B$1998,2,FALSE)</f>
        <v>40.619.828/0001-47</v>
      </c>
      <c r="G39" s="327" t="str">
        <f>CAZUL!E36</f>
        <v>DENTAL CENTRO SUL</v>
      </c>
      <c r="H39" s="328" t="str">
        <f>VLOOKUP(O39,DESPESAS!A$1:D$2034,2,FALSE)</f>
        <v>02.01</v>
      </c>
      <c r="I39" s="328" t="str">
        <f>VLOOKUP(O39,DESPESAS!A$1:D$2034,3,FALSE)</f>
        <v>MEDICAMENTOS</v>
      </c>
      <c r="J39" s="329">
        <f>CAZUL!F36</f>
        <v>0</v>
      </c>
      <c r="K39" s="330">
        <f>CAZUL!G36</f>
        <v>1777.5</v>
      </c>
      <c r="L39" s="329">
        <f>CAZUL!H36</f>
        <v>-21198.069999999992</v>
      </c>
      <c r="M39" s="331" t="s">
        <v>1295</v>
      </c>
      <c r="N39" s="332"/>
      <c r="O39" s="333" t="str">
        <f>CAZUL!C36</f>
        <v>MEDICAMENTOS</v>
      </c>
    </row>
    <row r="40" spans="1:15" s="335" customFormat="1" ht="20.100000000000001" customHeight="1">
      <c r="A40" s="351">
        <v>70501</v>
      </c>
      <c r="B40" s="323" t="s">
        <v>1294</v>
      </c>
      <c r="C40" s="324" t="str">
        <f>CAZUL!D37</f>
        <v>1/2NF 162588</v>
      </c>
      <c r="D40" s="325" t="str">
        <f>CAZUL!N37</f>
        <v>05/07/2022</v>
      </c>
      <c r="E40" s="323" t="str">
        <f>INICIO!D$5</f>
        <v>HOSPITAL E MATERNIDADE SÃO LUCAS</v>
      </c>
      <c r="F40" s="326" t="str">
        <f>VLOOKUP(G40,FORNECEDOR!$A$1:$B$1998,2,FALSE)</f>
        <v>12.882.932/0001-94</v>
      </c>
      <c r="G40" s="327" t="str">
        <f>CAZUL!E37</f>
        <v>EXOMED COMERCIO ATACADISTA DE MEDICAMENTOS LTDA</v>
      </c>
      <c r="H40" s="328" t="str">
        <f>VLOOKUP(O40,DESPESAS!A$1:D$2034,2,FALSE)</f>
        <v>02.01</v>
      </c>
      <c r="I40" s="328" t="str">
        <f>VLOOKUP(O40,DESPESAS!A$1:D$2034,3,FALSE)</f>
        <v>MEDICAMENTOS</v>
      </c>
      <c r="J40" s="329">
        <f>CAZUL!F37</f>
        <v>0</v>
      </c>
      <c r="K40" s="330">
        <f>CAZUL!G37</f>
        <v>1423.29</v>
      </c>
      <c r="L40" s="329">
        <f>CAZUL!H37</f>
        <v>-22621.359999999993</v>
      </c>
      <c r="M40" s="331" t="s">
        <v>1295</v>
      </c>
      <c r="N40" s="332"/>
      <c r="O40" s="333" t="str">
        <f>CAZUL!C37</f>
        <v>MEDICAMENTOS</v>
      </c>
    </row>
    <row r="41" spans="1:15" s="335" customFormat="1" ht="20.100000000000001" customHeight="1">
      <c r="A41" s="351">
        <v>552371000026951</v>
      </c>
      <c r="B41" s="323" t="s">
        <v>1294</v>
      </c>
      <c r="C41" s="324" t="str">
        <f>CAZUL!D38</f>
        <v>Férias</v>
      </c>
      <c r="D41" s="325" t="str">
        <f>CAZUL!N38</f>
        <v>05/07/2022</v>
      </c>
      <c r="E41" s="323" t="str">
        <f>INICIO!D$5</f>
        <v>HOSPITAL E MATERNIDADE SÃO LUCAS</v>
      </c>
      <c r="F41" s="326" t="str">
        <f>VLOOKUP(G41,FORNECEDOR!$A$1:$B$1998,2,FALSE)</f>
        <v>021.082.664-96</v>
      </c>
      <c r="G41" s="327" t="str">
        <f>CAZUL!E38</f>
        <v>JOSÉ ALVARO DE AZEVEDO SALVADOR JUNIOR</v>
      </c>
      <c r="H41" s="328" t="str">
        <f>VLOOKUP(O41,DESPESAS!A$1:D$2034,2,FALSE)</f>
        <v>01.04</v>
      </c>
      <c r="I41" s="328" t="str">
        <f>VLOOKUP(O41,DESPESAS!A$1:D$2034,3,FALSE)</f>
        <v>FÉRIAS</v>
      </c>
      <c r="J41" s="329">
        <f>CAZUL!F38</f>
        <v>0</v>
      </c>
      <c r="K41" s="330">
        <f>CAZUL!G38</f>
        <v>5401.97</v>
      </c>
      <c r="L41" s="329">
        <f>CAZUL!H38</f>
        <v>-28023.329999999994</v>
      </c>
      <c r="M41" s="331" t="s">
        <v>1295</v>
      </c>
      <c r="N41" s="332"/>
      <c r="O41" s="333" t="str">
        <f>CAZUL!C38</f>
        <v>Férias</v>
      </c>
    </row>
    <row r="42" spans="1:15" s="335" customFormat="1" ht="20.100000000000001" customHeight="1">
      <c r="A42" s="351">
        <v>70503</v>
      </c>
      <c r="B42" s="323" t="s">
        <v>1294</v>
      </c>
      <c r="C42" s="324" t="str">
        <f>CAZUL!D39</f>
        <v>1/1NF 2981</v>
      </c>
      <c r="D42" s="325" t="str">
        <f>CAZUL!N39</f>
        <v>05/07/2022</v>
      </c>
      <c r="E42" s="323" t="str">
        <f>INICIO!D$5</f>
        <v>HOSPITAL E MATERNIDADE SÃO LUCAS</v>
      </c>
      <c r="F42" s="326" t="str">
        <f>VLOOKUP(G42,FORNECEDOR!$A$1:$B$1998,2,FALSE)</f>
        <v>40.619.828/0001-47</v>
      </c>
      <c r="G42" s="327" t="str">
        <f>CAZUL!E39</f>
        <v>DENTAL CENTRO SUL</v>
      </c>
      <c r="H42" s="328" t="str">
        <f>VLOOKUP(O42,DESPESAS!A$1:D$2034,2,FALSE)</f>
        <v>02.02</v>
      </c>
      <c r="I42" s="328" t="str">
        <f>VLOOKUP(O42,DESPESAS!A$1:D$2034,3,FALSE)</f>
        <v>MATERIAIS DE CONSUMO</v>
      </c>
      <c r="J42" s="329">
        <f>CAZUL!F39</f>
        <v>0</v>
      </c>
      <c r="K42" s="330">
        <f>CAZUL!G39</f>
        <v>910</v>
      </c>
      <c r="L42" s="329">
        <f>CAZUL!H39</f>
        <v>-28933.329999999994</v>
      </c>
      <c r="M42" s="331" t="s">
        <v>1295</v>
      </c>
      <c r="N42" s="332"/>
      <c r="O42" s="333" t="str">
        <f>CAZUL!C39</f>
        <v>MATERIAL HOSPITALAR</v>
      </c>
    </row>
    <row r="43" spans="1:15" s="335" customFormat="1" ht="20.100000000000001" customHeight="1">
      <c r="A43" s="351">
        <v>851861200164154</v>
      </c>
      <c r="B43" s="323" t="s">
        <v>1294</v>
      </c>
      <c r="C43" s="324" t="str">
        <f>CAZUL!D40</f>
        <v>TARIFAS BANCÁRIAS</v>
      </c>
      <c r="D43" s="325" t="str">
        <f>CAZUL!N40</f>
        <v>05/07/2022</v>
      </c>
      <c r="E43" s="323" t="str">
        <f>INICIO!D$5</f>
        <v>HOSPITAL E MATERNIDADE SÃO LUCAS</v>
      </c>
      <c r="F43" s="326" t="str">
        <f>VLOOKUP(G43,FORNECEDOR!$A$1:$B$1998,2,FALSE)</f>
        <v>00.000.000/0001-91</v>
      </c>
      <c r="G43" s="327" t="str">
        <f>CAZUL!E40</f>
        <v>BANCO DO BRASIL</v>
      </c>
      <c r="H43" s="328" t="str">
        <f>VLOOKUP(O43,DESPESAS!A$1:D$2034,2,FALSE)</f>
        <v>04.07</v>
      </c>
      <c r="I43" s="328" t="str">
        <f>VLOOKUP(O43,DESPESAS!A$1:D$2034,3,FALSE)</f>
        <v>TARIFAS BANCÁRIAS</v>
      </c>
      <c r="J43" s="329">
        <f>CAZUL!F40</f>
        <v>0</v>
      </c>
      <c r="K43" s="330">
        <f>CAZUL!G40</f>
        <v>11</v>
      </c>
      <c r="L43" s="329">
        <f>CAZUL!H40</f>
        <v>0</v>
      </c>
      <c r="M43" s="331" t="s">
        <v>1295</v>
      </c>
      <c r="N43" s="332"/>
      <c r="O43" s="333" t="str">
        <f>CAZUL!C40</f>
        <v>TARIFAS BANCÁRIAS</v>
      </c>
    </row>
    <row r="44" spans="1:15" s="335" customFormat="1" ht="20.100000000000001" customHeight="1">
      <c r="A44" s="351">
        <v>851861200164155</v>
      </c>
      <c r="B44" s="323" t="s">
        <v>1294</v>
      </c>
      <c r="C44" s="324" t="str">
        <f>CAZUL!D41</f>
        <v>TARIFAS BANCÁRIAS</v>
      </c>
      <c r="D44" s="325" t="str">
        <f>CAZUL!N41</f>
        <v>05/07/2022</v>
      </c>
      <c r="E44" s="323" t="str">
        <f>INICIO!D$5</f>
        <v>HOSPITAL E MATERNIDADE SÃO LUCAS</v>
      </c>
      <c r="F44" s="326" t="str">
        <f>VLOOKUP(G44,FORNECEDOR!$A$1:$B$1998,2,FALSE)</f>
        <v>00.000.000/0001-91</v>
      </c>
      <c r="G44" s="327" t="str">
        <f>CAZUL!E41</f>
        <v>BANCO DO BRASIL</v>
      </c>
      <c r="H44" s="328" t="str">
        <f>VLOOKUP(O44,DESPESAS!A$1:D$2034,2,FALSE)</f>
        <v>04.07</v>
      </c>
      <c r="I44" s="328" t="str">
        <f>VLOOKUP(O44,DESPESAS!A$1:D$2034,3,FALSE)</f>
        <v>TARIFAS BANCÁRIAS</v>
      </c>
      <c r="J44" s="329">
        <f>CAZUL!F41</f>
        <v>0</v>
      </c>
      <c r="K44" s="330">
        <f>CAZUL!G41</f>
        <v>11</v>
      </c>
      <c r="L44" s="329">
        <f>CAZUL!H41</f>
        <v>7.2759576141834259E-12</v>
      </c>
      <c r="M44" s="331" t="s">
        <v>1295</v>
      </c>
      <c r="N44" s="332"/>
      <c r="O44" s="333" t="str">
        <f>CAZUL!C41</f>
        <v>TARIFAS BANCÁRIAS</v>
      </c>
    </row>
    <row r="45" spans="1:15" s="335" customFormat="1" ht="20.100000000000001" customHeight="1">
      <c r="A45" s="351">
        <v>553546000104135</v>
      </c>
      <c r="B45" s="323" t="s">
        <v>1294</v>
      </c>
      <c r="C45" s="324" t="str">
        <f>CAZUL!D42</f>
        <v>1/1NF 2860</v>
      </c>
      <c r="D45" s="325" t="str">
        <f>CAZUL!N42</f>
        <v>06/07/2022</v>
      </c>
      <c r="E45" s="323" t="str">
        <f>INICIO!D$5</f>
        <v>HOSPITAL E MATERNIDADE SÃO LUCAS</v>
      </c>
      <c r="F45" s="326" t="str">
        <f>VLOOKUP(G45,FORNECEDOR!$A$1:$B$1998,2,FALSE)</f>
        <v>21.152.532/0001-14</v>
      </c>
      <c r="G45" s="327" t="str">
        <f>CAZUL!E42</f>
        <v>I9 DISTRIBUICAO E COMERCIO LTDA</v>
      </c>
      <c r="H45" s="328" t="str">
        <f>VLOOKUP(O45,DESPESAS!A$1:D$2034,2,FALSE)</f>
        <v>02.01</v>
      </c>
      <c r="I45" s="328" t="str">
        <f>VLOOKUP(O45,DESPESAS!A$1:D$2034,3,FALSE)</f>
        <v>MEDICAMENTOS</v>
      </c>
      <c r="J45" s="329">
        <f>CAZUL!F42</f>
        <v>0</v>
      </c>
      <c r="K45" s="330">
        <f>CAZUL!G42</f>
        <v>3333.7</v>
      </c>
      <c r="L45" s="329">
        <f>CAZUL!H42</f>
        <v>0</v>
      </c>
      <c r="M45" s="331" t="s">
        <v>1295</v>
      </c>
      <c r="N45" s="332"/>
      <c r="O45" s="333" t="str">
        <f>CAZUL!C42</f>
        <v>MEDICAMENTOS</v>
      </c>
    </row>
    <row r="46" spans="1:15" s="335" customFormat="1" ht="20.100000000000001" customHeight="1">
      <c r="A46" s="351">
        <v>553546000104135</v>
      </c>
      <c r="B46" s="323" t="s">
        <v>1294</v>
      </c>
      <c r="C46" s="324" t="str">
        <f>CAZUL!D43</f>
        <v>1/1NF 2863</v>
      </c>
      <c r="D46" s="325" t="str">
        <f>CAZUL!N43</f>
        <v>06/07/2022</v>
      </c>
      <c r="E46" s="323" t="str">
        <f>INICIO!D$5</f>
        <v>HOSPITAL E MATERNIDADE SÃO LUCAS</v>
      </c>
      <c r="F46" s="326" t="str">
        <f>VLOOKUP(G46,FORNECEDOR!$A$1:$B$1998,2,FALSE)</f>
        <v>21.152.532/0001-14</v>
      </c>
      <c r="G46" s="327" t="str">
        <f>CAZUL!E43</f>
        <v>I9 DISTRIBUICAO E COMERCIO LTDA</v>
      </c>
      <c r="H46" s="328" t="str">
        <f>VLOOKUP(O46,DESPESAS!A$1:D$2034,2,FALSE)</f>
        <v>02.02</v>
      </c>
      <c r="I46" s="328" t="str">
        <f>VLOOKUP(O46,DESPESAS!A$1:D$2034,3,FALSE)</f>
        <v>MATERIAIS DE CONSUMO</v>
      </c>
      <c r="J46" s="329">
        <f>CAZUL!F43</f>
        <v>0</v>
      </c>
      <c r="K46" s="330">
        <f>CAZUL!G43</f>
        <v>2108.11</v>
      </c>
      <c r="L46" s="329">
        <f>CAZUL!H43</f>
        <v>-5441.8099999999922</v>
      </c>
      <c r="M46" s="331" t="s">
        <v>1295</v>
      </c>
      <c r="N46" s="332"/>
      <c r="O46" s="333" t="str">
        <f>CAZUL!C43</f>
        <v>MATERIAL HOSPITALAR</v>
      </c>
    </row>
    <row r="47" spans="1:15" s="335" customFormat="1" ht="20.100000000000001" customHeight="1">
      <c r="A47" s="351">
        <v>551523000051549</v>
      </c>
      <c r="B47" s="323" t="s">
        <v>1294</v>
      </c>
      <c r="C47" s="324" t="str">
        <f>CAZUL!D44</f>
        <v>Devolução FGTS Comp 06.2022</v>
      </c>
      <c r="D47" s="325" t="str">
        <f>CAZUL!N44</f>
        <v>06/07/2022</v>
      </c>
      <c r="E47" s="323" t="str">
        <f>INICIO!D$5</f>
        <v>HOSPITAL E MATERNIDADE SÃO LUCAS</v>
      </c>
      <c r="F47" s="326" t="str">
        <f>VLOOKUP(G47,FORNECEDOR!$A$1:$B$1998,2,FALSE)</f>
        <v>12.955.134/0001-45</v>
      </c>
      <c r="G47" s="327" t="str">
        <f>CAZUL!E44</f>
        <v>INSTITUTO DIVA ALVES DO BRASIL</v>
      </c>
      <c r="H47" s="328" t="str">
        <f>VLOOKUP(O47,DESPESAS!A$1:D$2034,2,FALSE)</f>
        <v>01.05</v>
      </c>
      <c r="I47" s="328" t="str">
        <f>VLOOKUP(O47,DESPESAS!A$1:D$2034,3,FALSE)</f>
        <v>ENCARGOS</v>
      </c>
      <c r="J47" s="329">
        <f>CAZUL!F44</f>
        <v>0</v>
      </c>
      <c r="K47" s="330">
        <f>CAZUL!G44</f>
        <v>39720</v>
      </c>
      <c r="L47" s="329">
        <f>CAZUL!H44</f>
        <v>-45161.80999999999</v>
      </c>
      <c r="M47" s="331" t="s">
        <v>1295</v>
      </c>
      <c r="N47" s="332"/>
      <c r="O47" s="333" t="str">
        <f>CAZUL!C44</f>
        <v>FGTS e Multa de FGTS</v>
      </c>
    </row>
    <row r="48" spans="1:15" s="335" customFormat="1" ht="20.100000000000001" customHeight="1">
      <c r="A48" s="351">
        <v>70701</v>
      </c>
      <c r="B48" s="323" t="s">
        <v>1294</v>
      </c>
      <c r="C48" s="324" t="str">
        <f>CAZUL!D45</f>
        <v>Folha Comp: 07/2022</v>
      </c>
      <c r="D48" s="325" t="str">
        <f>CAZUL!N45</f>
        <v>07/07/2022</v>
      </c>
      <c r="E48" s="323" t="str">
        <f>INICIO!D$5</f>
        <v>HOSPITAL E MATERNIDADE SÃO LUCAS</v>
      </c>
      <c r="F48" s="326" t="str">
        <f>VLOOKUP(G48,FORNECEDOR!$A$1:$B$1998,2,FALSE)</f>
        <v>012.461.464-79</v>
      </c>
      <c r="G48" s="327" t="str">
        <f>CAZUL!E45</f>
        <v>PATRICIA MONARA MOREIRA DE ALENCAR</v>
      </c>
      <c r="H48" s="328" t="str">
        <f>VLOOKUP(O48,DESPESAS!A$1:D$2034,2,FALSE)</f>
        <v>03.21</v>
      </c>
      <c r="I48" s="328" t="str">
        <f>VLOOKUP(O48,DESPESAS!A$1:D$2034,3,FALSE)</f>
        <v>SERVIÇOS MÉDICOS</v>
      </c>
      <c r="J48" s="329">
        <f>CAZUL!F45</f>
        <v>0</v>
      </c>
      <c r="K48" s="330">
        <f>CAZUL!G45</f>
        <v>1741.86</v>
      </c>
      <c r="L48" s="329">
        <f>CAZUL!H45</f>
        <v>0</v>
      </c>
      <c r="M48" s="331" t="s">
        <v>1295</v>
      </c>
      <c r="N48" s="332"/>
      <c r="O48" s="333" t="str">
        <f>CAZUL!C45</f>
        <v>Serviço Médico</v>
      </c>
    </row>
    <row r="49" spans="1:15" s="335" customFormat="1" ht="20.100000000000001" customHeight="1">
      <c r="A49" s="351">
        <v>551598000105466</v>
      </c>
      <c r="B49" s="323" t="s">
        <v>1294</v>
      </c>
      <c r="C49" s="324" t="str">
        <f>CAZUL!D46</f>
        <v>NF 13253</v>
      </c>
      <c r="D49" s="325" t="str">
        <f>CAZUL!N46</f>
        <v>07/07/2022</v>
      </c>
      <c r="E49" s="323" t="str">
        <f>INICIO!D$5</f>
        <v>HOSPITAL E MATERNIDADE SÃO LUCAS</v>
      </c>
      <c r="F49" s="326" t="str">
        <f>VLOOKUP(G49,FORNECEDOR!$A$1:$B$1998,2,FALSE)</f>
        <v>02.713.654/0001-98</v>
      </c>
      <c r="G49" s="327" t="str">
        <f>CAZUL!E46</f>
        <v>JOSE ANACLETO SOBRINHO</v>
      </c>
      <c r="H49" s="328" t="str">
        <f>VLOOKUP(O49,DESPESAS!A$1:D$2034,2,FALSE)</f>
        <v>02.07</v>
      </c>
      <c r="I49" s="328" t="str">
        <f>VLOOKUP(O49,DESPESAS!A$1:D$2034,3,FALSE)</f>
        <v>Materiais de Escritório</v>
      </c>
      <c r="J49" s="329">
        <f>CAZUL!F46</f>
        <v>0</v>
      </c>
      <c r="K49" s="330">
        <f>CAZUL!G46</f>
        <v>2207.92</v>
      </c>
      <c r="L49" s="329">
        <f>CAZUL!H46</f>
        <v>0</v>
      </c>
      <c r="M49" s="331" t="s">
        <v>1295</v>
      </c>
      <c r="N49" s="332"/>
      <c r="O49" s="333" t="str">
        <f>CAZUL!C46</f>
        <v>Materiais de Escritório</v>
      </c>
    </row>
    <row r="50" spans="1:15" s="335" customFormat="1" ht="20.100000000000001" customHeight="1">
      <c r="A50" s="351">
        <v>861881200002324</v>
      </c>
      <c r="B50" s="323" t="s">
        <v>1294</v>
      </c>
      <c r="C50" s="324" t="str">
        <f>CAZUL!D47</f>
        <v>TARIFAS BANCÁRIAS</v>
      </c>
      <c r="D50" s="325" t="str">
        <f>CAZUL!N47</f>
        <v>07/07/2022</v>
      </c>
      <c r="E50" s="323" t="str">
        <f>INICIO!D$5</f>
        <v>HOSPITAL E MATERNIDADE SÃO LUCAS</v>
      </c>
      <c r="F50" s="326" t="str">
        <f>VLOOKUP(G50,FORNECEDOR!$A$1:$B$1998,2,FALSE)</f>
        <v>00.000.000/0001-91</v>
      </c>
      <c r="G50" s="327" t="str">
        <f>CAZUL!E47</f>
        <v>BANCO DO BRASIL</v>
      </c>
      <c r="H50" s="328" t="str">
        <f>VLOOKUP(O50,DESPESAS!A$1:D$2034,2,FALSE)</f>
        <v>04.07</v>
      </c>
      <c r="I50" s="328" t="str">
        <f>VLOOKUP(O50,DESPESAS!A$1:D$2034,3,FALSE)</f>
        <v>TARIFAS BANCÁRIAS</v>
      </c>
      <c r="J50" s="329">
        <f>CAZUL!F47</f>
        <v>0</v>
      </c>
      <c r="K50" s="330">
        <f>CAZUL!G47</f>
        <v>11</v>
      </c>
      <c r="L50" s="329">
        <f>CAZUL!H47</f>
        <v>7.73070496506989E-12</v>
      </c>
      <c r="M50" s="331" t="s">
        <v>1295</v>
      </c>
      <c r="N50" s="332"/>
      <c r="O50" s="333" t="str">
        <f>CAZUL!C47</f>
        <v>TARIFAS BANCÁRIAS</v>
      </c>
    </row>
    <row r="51" spans="1:15" s="335" customFormat="1" ht="20.100000000000001" customHeight="1">
      <c r="A51" s="351">
        <v>33833233</v>
      </c>
      <c r="B51" s="323" t="s">
        <v>1294</v>
      </c>
      <c r="C51" s="324" t="str">
        <f>CAZUL!D48</f>
        <v>Repasse Comp: 06/2022</v>
      </c>
      <c r="D51" s="325" t="str">
        <f>CAZUL!N48</f>
        <v>08/07/2022</v>
      </c>
      <c r="E51" s="323" t="str">
        <f>INICIO!D$5</f>
        <v>HOSPITAL E MATERNIDADE SÃO LUCAS</v>
      </c>
      <c r="F51" s="326" t="str">
        <f>VLOOKUP(G51,FORNECEDOR!$A$1:$B$1998,2,FALSE)</f>
        <v>07.974.082/0001-14</v>
      </c>
      <c r="G51" s="327" t="str">
        <f>CAZUL!E48</f>
        <v>PREFEITURA MUNICIPAL DE JUAZEIRO DO NORTE - CE</v>
      </c>
      <c r="H51" s="328" t="str">
        <f>VLOOKUP(O51,DESPESAS!A$1:D$2034,2,FALSE)</f>
        <v>03.37</v>
      </c>
      <c r="I51" s="328" t="str">
        <f>VLOOKUP(O51,DESPESAS!A$1:D$2034,3,FALSE)</f>
        <v>CONTRATO DE GESTÃO</v>
      </c>
      <c r="J51" s="329">
        <f>CAZUL!F48</f>
        <v>666000</v>
      </c>
      <c r="K51" s="330">
        <f>CAZUL!G48</f>
        <v>0</v>
      </c>
      <c r="L51" s="329">
        <f>CAZUL!H48</f>
        <v>0</v>
      </c>
      <c r="M51" s="331" t="s">
        <v>1295</v>
      </c>
      <c r="N51" s="332"/>
      <c r="O51" s="333" t="str">
        <f>CAZUL!C48</f>
        <v>CONTRATO DE GESTÃO</v>
      </c>
    </row>
    <row r="52" spans="1:15" s="335" customFormat="1" ht="20.100000000000001" customHeight="1">
      <c r="A52" s="351">
        <v>550433000050785</v>
      </c>
      <c r="B52" s="323" t="s">
        <v>1294</v>
      </c>
      <c r="C52" s="324" t="str">
        <f>CAZUL!D49</f>
        <v>Repasse Comp: 06/2022</v>
      </c>
      <c r="D52" s="325" t="str">
        <f>CAZUL!N49</f>
        <v>08/07/2022</v>
      </c>
      <c r="E52" s="323" t="str">
        <f>INICIO!D$5</f>
        <v>HOSPITAL E MATERNIDADE SÃO LUCAS</v>
      </c>
      <c r="F52" s="326" t="str">
        <f>VLOOKUP(G52,FORNECEDOR!$A$1:$B$1998,2,FALSE)</f>
        <v>07.974.082/0001-14</v>
      </c>
      <c r="G52" s="327" t="str">
        <f>CAZUL!E49</f>
        <v>PREFEITURA MUNICIPAL DE JUAZEIRO DO NORTE - CE</v>
      </c>
      <c r="H52" s="328" t="str">
        <f>VLOOKUP(O52,DESPESAS!A$1:D$2034,2,FALSE)</f>
        <v>03.37</v>
      </c>
      <c r="I52" s="328" t="str">
        <f>VLOOKUP(O52,DESPESAS!A$1:D$2034,3,FALSE)</f>
        <v>CONTRATO DE GESTÃO</v>
      </c>
      <c r="J52" s="329">
        <f>CAZUL!F49</f>
        <v>607318.63</v>
      </c>
      <c r="K52" s="330">
        <f>CAZUL!G49</f>
        <v>0</v>
      </c>
      <c r="L52" s="329">
        <f>CAZUL!H49</f>
        <v>0</v>
      </c>
      <c r="M52" s="331" t="s">
        <v>1295</v>
      </c>
      <c r="N52" s="332"/>
      <c r="O52" s="333" t="str">
        <f>CAZUL!C49</f>
        <v>CONTRATO DE GESTÃO</v>
      </c>
    </row>
    <row r="53" spans="1:15" s="335" customFormat="1" ht="20.100000000000001" customHeight="1">
      <c r="A53" s="351">
        <v>550433000056587</v>
      </c>
      <c r="B53" s="323" t="s">
        <v>1294</v>
      </c>
      <c r="C53" s="324" t="str">
        <f>CAZUL!D50</f>
        <v>Repasse Comp: 06/2022</v>
      </c>
      <c r="D53" s="325" t="str">
        <f>CAZUL!N50</f>
        <v>08/07/2022</v>
      </c>
      <c r="E53" s="323" t="str">
        <f>INICIO!D$5</f>
        <v>HOSPITAL E MATERNIDADE SÃO LUCAS</v>
      </c>
      <c r="F53" s="326" t="str">
        <f>VLOOKUP(G53,FORNECEDOR!$A$1:$B$1998,2,FALSE)</f>
        <v>07.974.082/0001-14</v>
      </c>
      <c r="G53" s="327" t="str">
        <f>CAZUL!E50</f>
        <v>PREFEITURA MUNICIPAL DE JUAZEIRO DO NORTE - CE</v>
      </c>
      <c r="H53" s="328" t="str">
        <f>VLOOKUP(O53,DESPESAS!A$1:D$2034,2,FALSE)</f>
        <v>03.37</v>
      </c>
      <c r="I53" s="328" t="str">
        <f>VLOOKUP(O53,DESPESAS!A$1:D$2034,3,FALSE)</f>
        <v>CONTRATO DE GESTÃO</v>
      </c>
      <c r="J53" s="329">
        <f>CAZUL!F50</f>
        <v>420000</v>
      </c>
      <c r="K53" s="330">
        <f>CAZUL!G50</f>
        <v>0</v>
      </c>
      <c r="L53" s="329">
        <f>CAZUL!H50</f>
        <v>1693318.63</v>
      </c>
      <c r="M53" s="331" t="s">
        <v>1295</v>
      </c>
      <c r="N53" s="332"/>
      <c r="O53" s="333" t="str">
        <f>CAZUL!C50</f>
        <v>CONTRATO DE GESTÃO</v>
      </c>
    </row>
    <row r="54" spans="1:15" s="335" customFormat="1" ht="20.100000000000001" customHeight="1">
      <c r="A54" s="351">
        <v>9638</v>
      </c>
      <c r="B54" s="323" t="s">
        <v>1294</v>
      </c>
      <c r="C54" s="324" t="str">
        <f>CAZUL!D51</f>
        <v>Folha Comp: 06/2022</v>
      </c>
      <c r="D54" s="325" t="str">
        <f>CAZUL!N51</f>
        <v>08/07/2022</v>
      </c>
      <c r="E54" s="323" t="str">
        <f>INICIO!D$5</f>
        <v>HOSPITAL E MATERNIDADE SÃO LUCAS</v>
      </c>
      <c r="F54" s="326" t="str">
        <f>VLOOKUP(G54,FORNECEDOR!$A$1:$B$1998,2,FALSE)</f>
        <v>12.955.134/0001-45</v>
      </c>
      <c r="G54" s="327" t="str">
        <f>CAZUL!E51</f>
        <v>INSTITUTO DIVA ALVES DO BRASIL</v>
      </c>
      <c r="H54" s="328" t="str">
        <f>VLOOKUP(O54,DESPESAS!A$1:D$2034,2,FALSE)</f>
        <v>01.01</v>
      </c>
      <c r="I54" s="328" t="str">
        <f>VLOOKUP(O54,DESPESAS!A$1:D$2034,3,FALSE)</f>
        <v>SALÁRIO</v>
      </c>
      <c r="J54" s="329">
        <f>CAZUL!F51</f>
        <v>0</v>
      </c>
      <c r="K54" s="330">
        <f>CAZUL!G51</f>
        <v>435735.57</v>
      </c>
      <c r="L54" s="329">
        <f>CAZUL!H51</f>
        <v>0</v>
      </c>
      <c r="M54" s="331" t="s">
        <v>1295</v>
      </c>
      <c r="N54" s="332"/>
      <c r="O54" s="333" t="str">
        <f>CAZUL!C51</f>
        <v>salários</v>
      </c>
    </row>
    <row r="55" spans="1:15" s="335" customFormat="1" ht="20.100000000000001" customHeight="1">
      <c r="A55" s="351">
        <v>70801</v>
      </c>
      <c r="B55" s="323" t="s">
        <v>1294</v>
      </c>
      <c r="C55" s="324" t="str">
        <f>CAZUL!D52</f>
        <v>Folha Comp: 06.2022</v>
      </c>
      <c r="D55" s="325" t="str">
        <f>CAZUL!N52</f>
        <v>08/07/2022</v>
      </c>
      <c r="E55" s="323" t="str">
        <f>INICIO!D$5</f>
        <v>HOSPITAL E MATERNIDADE SÃO LUCAS</v>
      </c>
      <c r="F55" s="326" t="str">
        <f>VLOOKUP(G55,FORNECEDOR!$A$1:$B$1998,2,FALSE)</f>
        <v>081.550.723-20</v>
      </c>
      <c r="G55" s="327" t="str">
        <f>CAZUL!E52</f>
        <v>CARLOS CEZAR DE OLIVEIRA JANUARIO</v>
      </c>
      <c r="H55" s="328" t="str">
        <f>VLOOKUP(O55,DESPESAS!A$1:D$2034,2,FALSE)</f>
        <v>01.01</v>
      </c>
      <c r="I55" s="328" t="str">
        <f>VLOOKUP(O55,DESPESAS!A$1:D$2034,3,FALSE)</f>
        <v>SALÁRIO</v>
      </c>
      <c r="J55" s="329">
        <f>CAZUL!F52</f>
        <v>0</v>
      </c>
      <c r="K55" s="330">
        <f>CAZUL!G52</f>
        <v>1350.79</v>
      </c>
      <c r="L55" s="329">
        <f>CAZUL!H52</f>
        <v>1256232.2699999998</v>
      </c>
      <c r="M55" s="331" t="s">
        <v>1295</v>
      </c>
      <c r="N55" s="332"/>
      <c r="O55" s="333" t="str">
        <f>CAZUL!C52</f>
        <v>Salários</v>
      </c>
    </row>
    <row r="56" spans="1:15" s="335" customFormat="1" ht="20.100000000000001" customHeight="1">
      <c r="A56" s="351">
        <v>70802</v>
      </c>
      <c r="B56" s="323" t="s">
        <v>1294</v>
      </c>
      <c r="C56" s="324" t="str">
        <f>CAZUL!D53</f>
        <v>1/1NFS-e:159</v>
      </c>
      <c r="D56" s="325" t="str">
        <f>CAZUL!N53</f>
        <v>08/07/2022</v>
      </c>
      <c r="E56" s="323" t="str">
        <f>INICIO!D$5</f>
        <v>HOSPITAL E MATERNIDADE SÃO LUCAS</v>
      </c>
      <c r="F56" s="326" t="str">
        <f>VLOOKUP(G56,FORNECEDOR!$A$1:$B$1998,2,FALSE)</f>
        <v>34.512.073/0001-84</v>
      </c>
      <c r="G56" s="327" t="str">
        <f>CAZUL!E53</f>
        <v>BRUNO DE GOES GERBASE</v>
      </c>
      <c r="H56" s="328" t="str">
        <f>VLOOKUP(O56,DESPESAS!A$1:D$2034,2,FALSE)</f>
        <v>04.01</v>
      </c>
      <c r="I56" s="328" t="str">
        <f>VLOOKUP(O56,DESPESAS!A$1:D$2034,3,FALSE)</f>
        <v xml:space="preserve">ASSESSORIA JURÍDICA </v>
      </c>
      <c r="J56" s="329">
        <f>CAZUL!F53</f>
        <v>0</v>
      </c>
      <c r="K56" s="330">
        <f>CAZUL!G53</f>
        <v>12000</v>
      </c>
      <c r="L56" s="329">
        <f>CAZUL!H53</f>
        <v>1244232.2699999998</v>
      </c>
      <c r="M56" s="331" t="s">
        <v>1295</v>
      </c>
      <c r="N56" s="332"/>
      <c r="O56" s="333" t="str">
        <f>CAZUL!C53</f>
        <v>Honorários Advocatícios</v>
      </c>
    </row>
    <row r="57" spans="1:15" s="335" customFormat="1" ht="20.100000000000001" customHeight="1">
      <c r="A57" s="351">
        <v>70804</v>
      </c>
      <c r="B57" s="323" t="s">
        <v>1294</v>
      </c>
      <c r="C57" s="324" t="str">
        <f>CAZUL!D54</f>
        <v>CONTRIBUIÇÃO SINDICAL COMP. 06/2022 - SANDRA MARIA DANTAS</v>
      </c>
      <c r="D57" s="325" t="str">
        <f>CAZUL!N54</f>
        <v>08/07/2022</v>
      </c>
      <c r="E57" s="323" t="str">
        <f>INICIO!D$5</f>
        <v>HOSPITAL E MATERNIDADE SÃO LUCAS</v>
      </c>
      <c r="F57" s="326" t="str">
        <f>VLOOKUP(G57,FORNECEDOR!$A$1:$B$1998,2,FALSE)</f>
        <v>07.346.638/0001-28</v>
      </c>
      <c r="G57" s="327" t="str">
        <f>CAZUL!E54</f>
        <v>SINDSAUDE</v>
      </c>
      <c r="H57" s="328" t="str">
        <f>VLOOKUP(O57,DESPESAS!A$1:D$2034,2,FALSE)</f>
        <v>04.10</v>
      </c>
      <c r="I57" s="328" t="str">
        <f>VLOOKUP(O57,DESPESAS!A$1:D$2034,3,FALSE)</f>
        <v>CONTRIBUIÇÃO SINDICAL</v>
      </c>
      <c r="J57" s="329">
        <f>CAZUL!F54</f>
        <v>0</v>
      </c>
      <c r="K57" s="330">
        <f>CAZUL!G54</f>
        <v>30.3</v>
      </c>
      <c r="L57" s="329">
        <f>CAZUL!H54</f>
        <v>1244201.9699999997</v>
      </c>
      <c r="M57" s="331" t="s">
        <v>1295</v>
      </c>
      <c r="N57" s="332"/>
      <c r="O57" s="333" t="str">
        <f>CAZUL!C54</f>
        <v>Contribuição Sindical</v>
      </c>
    </row>
    <row r="58" spans="1:15" s="335" customFormat="1" ht="20.100000000000001" customHeight="1">
      <c r="A58" s="351">
        <v>550094000019740</v>
      </c>
      <c r="B58" s="323" t="s">
        <v>1294</v>
      </c>
      <c r="C58" s="324" t="str">
        <f>CAZUL!D55</f>
        <v>NF 85455</v>
      </c>
      <c r="D58" s="325" t="str">
        <f>CAZUL!N55</f>
        <v>08/07/2022</v>
      </c>
      <c r="E58" s="323" t="str">
        <f>INICIO!D$5</f>
        <v>HOSPITAL E MATERNIDADE SÃO LUCAS</v>
      </c>
      <c r="F58" s="326" t="str">
        <f>VLOOKUP(G58,FORNECEDOR!$A$1:$B$1998,2,FALSE)</f>
        <v>41.389.750/0001-84</v>
      </c>
      <c r="G58" s="327" t="str">
        <f>CAZUL!E55</f>
        <v>J LAERCIO SOUZA DE VASCONCELOS &amp; CIA LTDA</v>
      </c>
      <c r="H58" s="328" t="str">
        <f>VLOOKUP(O58,DESPESAS!A$1:D$2034,2,FALSE)</f>
        <v>02.01</v>
      </c>
      <c r="I58" s="328" t="str">
        <f>VLOOKUP(O58,DESPESAS!A$1:D$2034,3,FALSE)</f>
        <v>MEDICAMENTOS</v>
      </c>
      <c r="J58" s="329">
        <f>CAZUL!F55</f>
        <v>0</v>
      </c>
      <c r="K58" s="330">
        <f>CAZUL!G55</f>
        <v>1656.61</v>
      </c>
      <c r="L58" s="329">
        <f>CAZUL!H55</f>
        <v>1242545.3599999996</v>
      </c>
      <c r="M58" s="331" t="s">
        <v>1295</v>
      </c>
      <c r="N58" s="332"/>
      <c r="O58" s="333" t="str">
        <f>CAZUL!C55</f>
        <v>MEDICAMENTOS</v>
      </c>
    </row>
    <row r="59" spans="1:15" s="335" customFormat="1" ht="20.100000000000001" customHeight="1">
      <c r="A59" s="351">
        <v>551369000045951</v>
      </c>
      <c r="B59" s="323" t="s">
        <v>1294</v>
      </c>
      <c r="C59" s="324" t="str">
        <f>CAZUL!D56</f>
        <v>NF 76514</v>
      </c>
      <c r="D59" s="325" t="str">
        <f>CAZUL!N56</f>
        <v>08/07/2022</v>
      </c>
      <c r="E59" s="323" t="str">
        <f>INICIO!D$5</f>
        <v>HOSPITAL E MATERNIDADE SÃO LUCAS</v>
      </c>
      <c r="F59" s="326" t="str">
        <f>VLOOKUP(G59,FORNECEDOR!$A$1:$B$1998,2,FALSE)</f>
        <v>08.077.211/0001-34</v>
      </c>
      <c r="G59" s="327" t="str">
        <f>CAZUL!E56</f>
        <v>T S COMERCIAL DE MEDICAMENTOS E REPRESENTAÇÃO LTDA</v>
      </c>
      <c r="H59" s="328" t="str">
        <f>VLOOKUP(O59,DESPESAS!A$1:D$2034,2,FALSE)</f>
        <v>02.01</v>
      </c>
      <c r="I59" s="328" t="str">
        <f>VLOOKUP(O59,DESPESAS!A$1:D$2034,3,FALSE)</f>
        <v>MEDICAMENTOS</v>
      </c>
      <c r="J59" s="329">
        <f>CAZUL!F56</f>
        <v>0</v>
      </c>
      <c r="K59" s="330">
        <f>CAZUL!G56</f>
        <v>3792</v>
      </c>
      <c r="L59" s="329">
        <f>CAZUL!H56</f>
        <v>0</v>
      </c>
      <c r="M59" s="331" t="s">
        <v>1295</v>
      </c>
      <c r="N59" s="332"/>
      <c r="O59" s="333" t="str">
        <f>CAZUL!C56</f>
        <v>MEDICAMENTOS</v>
      </c>
    </row>
    <row r="60" spans="1:15" s="335" customFormat="1" ht="20.100000000000001" customHeight="1">
      <c r="A60" s="351">
        <v>70803</v>
      </c>
      <c r="B60" s="323" t="s">
        <v>1294</v>
      </c>
      <c r="C60" s="324" t="str">
        <f>CAZUL!D57</f>
        <v>1/1NFS-e:11</v>
      </c>
      <c r="D60" s="325" t="str">
        <f>CAZUL!N57</f>
        <v>08/07/2022</v>
      </c>
      <c r="E60" s="323" t="str">
        <f>INICIO!D$5</f>
        <v>HOSPITAL E MATERNIDADE SÃO LUCAS</v>
      </c>
      <c r="F60" s="326" t="str">
        <f>VLOOKUP(G60,FORNECEDOR!$A$1:$B$1998,2,FALSE)</f>
        <v>44.226.923/0001-31</v>
      </c>
      <c r="G60" s="327" t="str">
        <f>CAZUL!E57</f>
        <v>GABRIELA CALLOU DE MORAIS</v>
      </c>
      <c r="H60" s="328" t="str">
        <f>VLOOKUP(O60,DESPESAS!A$1:D$2034,2,FALSE)</f>
        <v>03.33</v>
      </c>
      <c r="I60" s="328" t="str">
        <f>VLOOKUP(O60,DESPESAS!A$1:D$2034,3,FALSE)</f>
        <v>Serviços de Escritório, Apoio e Gestão Administrativa</v>
      </c>
      <c r="J60" s="329">
        <f>CAZUL!F57</f>
        <v>0</v>
      </c>
      <c r="K60" s="330">
        <f>CAZUL!G57</f>
        <v>2400</v>
      </c>
      <c r="L60" s="329">
        <f>CAZUL!H57</f>
        <v>0</v>
      </c>
      <c r="M60" s="331" t="s">
        <v>1295</v>
      </c>
      <c r="N60" s="332"/>
      <c r="O60" s="333" t="str">
        <f>CAZUL!C57</f>
        <v>Serviços de Escritório, Apoio e Gestão Administrativa</v>
      </c>
    </row>
    <row r="61" spans="1:15" s="335" customFormat="1" ht="20.100000000000001" customHeight="1">
      <c r="A61" s="351">
        <v>551523000238615</v>
      </c>
      <c r="B61" s="323" t="s">
        <v>1294</v>
      </c>
      <c r="C61" s="324" t="str">
        <f>CAZUL!D58</f>
        <v>Rateio Comp 06.2022</v>
      </c>
      <c r="D61" s="325" t="str">
        <f>CAZUL!N58</f>
        <v>08/07/2022</v>
      </c>
      <c r="E61" s="323" t="str">
        <f>INICIO!D$5</f>
        <v>HOSPITAL E MATERNIDADE SÃO LUCAS</v>
      </c>
      <c r="F61" s="326" t="str">
        <f>VLOOKUP(G61,FORNECEDOR!$A$1:$B$1998,2,FALSE)</f>
        <v>12.955.134/0001-45</v>
      </c>
      <c r="G61" s="327" t="str">
        <f>CAZUL!E58</f>
        <v>INSTITUTO DIVA ALVES DO BRASIL</v>
      </c>
      <c r="H61" s="328" t="str">
        <f>VLOOKUP(O61,DESPESAS!A$1:D$2034,2,FALSE)</f>
        <v>04.09</v>
      </c>
      <c r="I61" s="328" t="str">
        <f>VLOOKUP(O61,DESPESAS!A$1:D$2034,3,FALSE)</f>
        <v>RATEIO DAS DESPESAS DA SEDE DA CONTRATADA</v>
      </c>
      <c r="J61" s="329">
        <f>CAZUL!F58</f>
        <v>0</v>
      </c>
      <c r="K61" s="330">
        <f>CAZUL!G58</f>
        <v>83578.39</v>
      </c>
      <c r="L61" s="329">
        <f>CAZUL!H58</f>
        <v>1152774.9699999997</v>
      </c>
      <c r="M61" s="331" t="s">
        <v>1295</v>
      </c>
      <c r="N61" s="332"/>
      <c r="O61" s="333" t="str">
        <f>CAZUL!C58</f>
        <v>RATEIO</v>
      </c>
    </row>
    <row r="62" spans="1:15" s="335" customFormat="1" ht="20.100000000000001" customHeight="1">
      <c r="A62" s="351">
        <v>70805</v>
      </c>
      <c r="B62" s="323" t="s">
        <v>1294</v>
      </c>
      <c r="C62" s="324" t="str">
        <f>CAZUL!D59</f>
        <v>Férias</v>
      </c>
      <c r="D62" s="325" t="str">
        <f>CAZUL!N59</f>
        <v>08/07/2022</v>
      </c>
      <c r="E62" s="323" t="str">
        <f>INICIO!D$5</f>
        <v>HOSPITAL E MATERNIDADE SÃO LUCAS</v>
      </c>
      <c r="F62" s="326" t="str">
        <f>VLOOKUP(G62,FORNECEDOR!$A$1:$B$1998,2,FALSE)</f>
        <v>908.112.913-91</v>
      </c>
      <c r="G62" s="327" t="str">
        <f>CAZUL!E59</f>
        <v xml:space="preserve">JOAO EDSON DE LIMA BARBOSA    </v>
      </c>
      <c r="H62" s="328" t="str">
        <f>VLOOKUP(O62,DESPESAS!A$1:D$2034,2,FALSE)</f>
        <v>01.04</v>
      </c>
      <c r="I62" s="328" t="str">
        <f>VLOOKUP(O62,DESPESAS!A$1:D$2034,3,FALSE)</f>
        <v>FÉRIAS</v>
      </c>
      <c r="J62" s="329">
        <f>CAZUL!F59</f>
        <v>0</v>
      </c>
      <c r="K62" s="330">
        <f>CAZUL!G59</f>
        <v>1782.86</v>
      </c>
      <c r="L62" s="329">
        <f>CAZUL!H59</f>
        <v>1150992.1099999996</v>
      </c>
      <c r="M62" s="331" t="s">
        <v>1295</v>
      </c>
      <c r="N62" s="332"/>
      <c r="O62" s="333" t="str">
        <f>CAZUL!C59</f>
        <v>Férias</v>
      </c>
    </row>
    <row r="63" spans="1:15" s="335" customFormat="1" ht="20.100000000000001" customHeight="1">
      <c r="A63" s="351">
        <v>861891200071919</v>
      </c>
      <c r="B63" s="323" t="s">
        <v>1294</v>
      </c>
      <c r="C63" s="324" t="str">
        <f>CAZUL!D60</f>
        <v>TARIFAS BANCÁRIAS</v>
      </c>
      <c r="D63" s="325" t="str">
        <f>CAZUL!N60</f>
        <v>08/07/2022</v>
      </c>
      <c r="E63" s="323" t="str">
        <f>INICIO!D$5</f>
        <v>HOSPITAL E MATERNIDADE SÃO LUCAS</v>
      </c>
      <c r="F63" s="326" t="str">
        <f>VLOOKUP(G63,FORNECEDOR!$A$1:$B$1998,2,FALSE)</f>
        <v>00.000.000/0001-91</v>
      </c>
      <c r="G63" s="327" t="str">
        <f>CAZUL!E60</f>
        <v>BANCO DO BRASIL</v>
      </c>
      <c r="H63" s="328" t="str">
        <f>VLOOKUP(O63,DESPESAS!A$1:D$2034,2,FALSE)</f>
        <v>04.07</v>
      </c>
      <c r="I63" s="328" t="str">
        <f>VLOOKUP(O63,DESPESAS!A$1:D$2034,3,FALSE)</f>
        <v>TARIFAS BANCÁRIAS</v>
      </c>
      <c r="J63" s="329">
        <f>CAZUL!F60</f>
        <v>0</v>
      </c>
      <c r="K63" s="330">
        <f>CAZUL!G60</f>
        <v>11</v>
      </c>
      <c r="L63" s="329">
        <f>CAZUL!H60</f>
        <v>0</v>
      </c>
      <c r="M63" s="331" t="s">
        <v>1295</v>
      </c>
      <c r="N63" s="332"/>
      <c r="O63" s="333" t="str">
        <f>CAZUL!C60</f>
        <v>TARIFAS BANCÁRIAS</v>
      </c>
    </row>
    <row r="64" spans="1:15" s="335" customFormat="1" ht="20.100000000000001" customHeight="1">
      <c r="A64" s="351">
        <v>861891200071920</v>
      </c>
      <c r="B64" s="323" t="s">
        <v>1294</v>
      </c>
      <c r="C64" s="324" t="str">
        <f>CAZUL!D61</f>
        <v>TARIFAS BANCÁRIAS</v>
      </c>
      <c r="D64" s="325" t="str">
        <f>CAZUL!N61</f>
        <v>08/07/2022</v>
      </c>
      <c r="E64" s="323" t="str">
        <f>INICIO!D$5</f>
        <v>HOSPITAL E MATERNIDADE SÃO LUCAS</v>
      </c>
      <c r="F64" s="326" t="str">
        <f>VLOOKUP(G64,FORNECEDOR!$A$1:$B$1998,2,FALSE)</f>
        <v>00.000.000/0001-91</v>
      </c>
      <c r="G64" s="327" t="str">
        <f>CAZUL!E61</f>
        <v>BANCO DO BRASIL</v>
      </c>
      <c r="H64" s="328" t="str">
        <f>VLOOKUP(O64,DESPESAS!A$1:D$2034,2,FALSE)</f>
        <v>04.07</v>
      </c>
      <c r="I64" s="328" t="str">
        <f>VLOOKUP(O64,DESPESAS!A$1:D$2034,3,FALSE)</f>
        <v>TARIFAS BANCÁRIAS</v>
      </c>
      <c r="J64" s="329">
        <f>CAZUL!F61</f>
        <v>0</v>
      </c>
      <c r="K64" s="330">
        <f>CAZUL!G61</f>
        <v>11</v>
      </c>
      <c r="L64" s="329">
        <f>CAZUL!H61</f>
        <v>0</v>
      </c>
      <c r="M64" s="331" t="s">
        <v>1295</v>
      </c>
      <c r="N64" s="332"/>
      <c r="O64" s="333" t="str">
        <f>CAZUL!C61</f>
        <v>TARIFAS BANCÁRIAS</v>
      </c>
    </row>
    <row r="65" spans="1:15" s="335" customFormat="1" ht="20.100000000000001" customHeight="1">
      <c r="A65" s="351">
        <v>861891200071921</v>
      </c>
      <c r="B65" s="323" t="s">
        <v>1294</v>
      </c>
      <c r="C65" s="324" t="str">
        <f>CAZUL!D62</f>
        <v>TARIFAS BANCÁRIAS</v>
      </c>
      <c r="D65" s="325" t="str">
        <f>CAZUL!N62</f>
        <v>08/07/2022</v>
      </c>
      <c r="E65" s="323" t="str">
        <f>INICIO!D$5</f>
        <v>HOSPITAL E MATERNIDADE SÃO LUCAS</v>
      </c>
      <c r="F65" s="326" t="str">
        <f>VLOOKUP(G65,FORNECEDOR!$A$1:$B$1998,2,FALSE)</f>
        <v>00.000.000/0001-91</v>
      </c>
      <c r="G65" s="327" t="str">
        <f>CAZUL!E62</f>
        <v>BANCO DO BRASIL</v>
      </c>
      <c r="H65" s="328" t="str">
        <f>VLOOKUP(O65,DESPESAS!A$1:D$2034,2,FALSE)</f>
        <v>04.07</v>
      </c>
      <c r="I65" s="328" t="str">
        <f>VLOOKUP(O65,DESPESAS!A$1:D$2034,3,FALSE)</f>
        <v>TARIFAS BANCÁRIAS</v>
      </c>
      <c r="J65" s="329">
        <f>CAZUL!F62</f>
        <v>0</v>
      </c>
      <c r="K65" s="330">
        <f>CAZUL!G62</f>
        <v>11</v>
      </c>
      <c r="L65" s="329">
        <f>CAZUL!H62</f>
        <v>0</v>
      </c>
      <c r="M65" s="331" t="s">
        <v>1295</v>
      </c>
      <c r="N65" s="332"/>
      <c r="O65" s="333" t="str">
        <f>CAZUL!C62</f>
        <v>TARIFAS BANCÁRIAS</v>
      </c>
    </row>
    <row r="66" spans="1:15" s="335" customFormat="1" ht="20.100000000000001" customHeight="1">
      <c r="A66" s="351">
        <v>861891200071922</v>
      </c>
      <c r="B66" s="323" t="s">
        <v>1294</v>
      </c>
      <c r="C66" s="324" t="str">
        <f>CAZUL!D63</f>
        <v>TARIFAS BANCÁRIAS</v>
      </c>
      <c r="D66" s="325" t="str">
        <f>CAZUL!N63</f>
        <v>08/07/2022</v>
      </c>
      <c r="E66" s="323" t="str">
        <f>INICIO!D$5</f>
        <v>HOSPITAL E MATERNIDADE SÃO LUCAS</v>
      </c>
      <c r="F66" s="326" t="str">
        <f>VLOOKUP(G66,FORNECEDOR!$A$1:$B$1998,2,FALSE)</f>
        <v>00.000.000/0001-91</v>
      </c>
      <c r="G66" s="327" t="str">
        <f>CAZUL!E63</f>
        <v>BANCO DO BRASIL</v>
      </c>
      <c r="H66" s="328" t="str">
        <f>VLOOKUP(O66,DESPESAS!A$1:D$2034,2,FALSE)</f>
        <v>04.07</v>
      </c>
      <c r="I66" s="328" t="str">
        <f>VLOOKUP(O66,DESPESAS!A$1:D$2034,3,FALSE)</f>
        <v>TARIFAS BANCÁRIAS</v>
      </c>
      <c r="J66" s="329">
        <f>CAZUL!F63</f>
        <v>0</v>
      </c>
      <c r="K66" s="330">
        <f>CAZUL!G63</f>
        <v>11</v>
      </c>
      <c r="L66" s="329">
        <f>CAZUL!H63</f>
        <v>0</v>
      </c>
      <c r="M66" s="331" t="s">
        <v>1295</v>
      </c>
      <c r="N66" s="332"/>
      <c r="O66" s="333" t="str">
        <f>CAZUL!C63</f>
        <v>TARIFAS BANCÁRIAS</v>
      </c>
    </row>
    <row r="67" spans="1:15" s="335" customFormat="1" ht="20.100000000000001" customHeight="1">
      <c r="A67" s="351">
        <v>861891200232896</v>
      </c>
      <c r="B67" s="323" t="s">
        <v>1294</v>
      </c>
      <c r="C67" s="324" t="str">
        <f>CAZUL!D64</f>
        <v>TARIFAS BANCÁRIAS</v>
      </c>
      <c r="D67" s="325" t="str">
        <f>CAZUL!N64</f>
        <v>08/07/2022</v>
      </c>
      <c r="E67" s="323" t="str">
        <f>INICIO!D$5</f>
        <v>HOSPITAL E MATERNIDADE SÃO LUCAS</v>
      </c>
      <c r="F67" s="326" t="str">
        <f>VLOOKUP(G67,FORNECEDOR!$A$1:$B$1998,2,FALSE)</f>
        <v>00.000.000/0001-91</v>
      </c>
      <c r="G67" s="327" t="str">
        <f>CAZUL!E64</f>
        <v>BANCO DO BRASIL</v>
      </c>
      <c r="H67" s="328" t="str">
        <f>VLOOKUP(O67,DESPESAS!A$1:D$2034,2,FALSE)</f>
        <v>04.07</v>
      </c>
      <c r="I67" s="328" t="str">
        <f>VLOOKUP(O67,DESPESAS!A$1:D$2034,3,FALSE)</f>
        <v>TARIFAS BANCÁRIAS</v>
      </c>
      <c r="J67" s="329">
        <f>CAZUL!F64</f>
        <v>0</v>
      </c>
      <c r="K67" s="330">
        <f>CAZUL!G64</f>
        <v>871.47</v>
      </c>
      <c r="L67" s="329">
        <f>CAZUL!H64</f>
        <v>0</v>
      </c>
      <c r="M67" s="331" t="s">
        <v>1295</v>
      </c>
      <c r="N67" s="332"/>
      <c r="O67" s="333" t="str">
        <f>CAZUL!C64</f>
        <v>TARIFAS BANCÁRIAS</v>
      </c>
    </row>
    <row r="68" spans="1:15" s="335" customFormat="1" ht="20.100000000000001" customHeight="1">
      <c r="A68" s="351">
        <v>861891200232895</v>
      </c>
      <c r="B68" s="323" t="s">
        <v>1294</v>
      </c>
      <c r="C68" s="324" t="str">
        <f>CAZUL!D65</f>
        <v>TARIFAS BANCÁRIAS</v>
      </c>
      <c r="D68" s="325" t="str">
        <f>CAZUL!N65</f>
        <v>08/07/2022</v>
      </c>
      <c r="E68" s="323" t="str">
        <f>INICIO!D$5</f>
        <v>HOSPITAL E MATERNIDADE SÃO LUCAS</v>
      </c>
      <c r="F68" s="326" t="str">
        <f>VLOOKUP(G68,FORNECEDOR!$A$1:$B$1998,2,FALSE)</f>
        <v>00.000.000/0001-91</v>
      </c>
      <c r="G68" s="327" t="str">
        <f>CAZUL!E65</f>
        <v>BANCO DO BRASIL</v>
      </c>
      <c r="H68" s="328" t="str">
        <f>VLOOKUP(O68,DESPESAS!A$1:D$2034,2,FALSE)</f>
        <v>04.07</v>
      </c>
      <c r="I68" s="328" t="str">
        <f>VLOOKUP(O68,DESPESAS!A$1:D$2034,3,FALSE)</f>
        <v>TARIFAS BANCÁRIAS</v>
      </c>
      <c r="J68" s="329">
        <f>CAZUL!F65</f>
        <v>0</v>
      </c>
      <c r="K68" s="330">
        <f>CAZUL!G65</f>
        <v>741.2</v>
      </c>
      <c r="L68" s="329">
        <f>CAZUL!H65</f>
        <v>0</v>
      </c>
      <c r="M68" s="331" t="s">
        <v>1295</v>
      </c>
      <c r="N68" s="332"/>
      <c r="O68" s="333" t="str">
        <f>CAZUL!C65</f>
        <v>TARIFAS BANCÁRIAS</v>
      </c>
    </row>
    <row r="69" spans="1:15" s="335" customFormat="1" ht="20.100000000000001" customHeight="1">
      <c r="A69" s="351">
        <v>551369000045951</v>
      </c>
      <c r="B69" s="323" t="s">
        <v>1294</v>
      </c>
      <c r="C69" s="324" t="str">
        <f>CAZUL!D66</f>
        <v>NF DE DEVOLUÇÃO 76436</v>
      </c>
      <c r="D69" s="325" t="str">
        <f>CAZUL!N66</f>
        <v>08/07/2022</v>
      </c>
      <c r="E69" s="323" t="str">
        <f>INICIO!D$5</f>
        <v>HOSPITAL E MATERNIDADE SÃO LUCAS</v>
      </c>
      <c r="F69" s="326" t="str">
        <f>VLOOKUP(G69,FORNECEDOR!$A$1:$B$1998,2,FALSE)</f>
        <v>08.077.211/0001-34</v>
      </c>
      <c r="G69" s="327" t="str">
        <f>CAZUL!E66</f>
        <v>T S COMERCIAL DE MEDICAMENTOS E REPRESENTAÇÃO LTDA</v>
      </c>
      <c r="H69" s="328" t="str">
        <f>VLOOKUP(O69,DESPESAS!A$1:D$2034,2,FALSE)</f>
        <v>03.32</v>
      </c>
      <c r="I69" s="328" t="str">
        <f>VLOOKUP(O69,DESPESAS!A$1:D$2034,3,FALSE)</f>
        <v>DEVOLUÇÃO</v>
      </c>
      <c r="J69" s="329">
        <f>CAZUL!F66</f>
        <v>3576</v>
      </c>
      <c r="K69" s="330">
        <f>CAZUL!G66</f>
        <v>0</v>
      </c>
      <c r="L69" s="329">
        <f>CAZUL!H66</f>
        <v>-3.0740920919924974E-10</v>
      </c>
      <c r="M69" s="331" t="s">
        <v>1295</v>
      </c>
      <c r="N69" s="332"/>
      <c r="O69" s="333" t="str">
        <f>CAZUL!C66</f>
        <v>Devolução</v>
      </c>
    </row>
    <row r="70" spans="1:15" s="335" customFormat="1" ht="20.100000000000001" customHeight="1">
      <c r="A70" s="351">
        <v>550433000030750</v>
      </c>
      <c r="B70" s="323" t="s">
        <v>1294</v>
      </c>
      <c r="C70" s="324" t="str">
        <f>CAZUL!D67</f>
        <v>Folha Comp: 07/2022</v>
      </c>
      <c r="D70" s="325" t="str">
        <f>CAZUL!N67</f>
        <v>11/07/2022</v>
      </c>
      <c r="E70" s="323" t="str">
        <f>INICIO!D$5</f>
        <v>HOSPITAL E MATERNIDADE SÃO LUCAS</v>
      </c>
      <c r="F70" s="326" t="str">
        <f>VLOOKUP(G70,FORNECEDOR!$A$1:$B$1998,2,FALSE)</f>
        <v>639.750.764-53</v>
      </c>
      <c r="G70" s="327" t="str">
        <f>CAZUL!E67</f>
        <v>GLAUCIA VALERIA RESENDE BRITO</v>
      </c>
      <c r="H70" s="328" t="str">
        <f>VLOOKUP(O70,DESPESAS!A$1:D$2034,2,FALSE)</f>
        <v>03.21</v>
      </c>
      <c r="I70" s="328" t="str">
        <f>VLOOKUP(O70,DESPESAS!A$1:D$2034,3,FALSE)</f>
        <v>SERVIÇOS MÉDICOS</v>
      </c>
      <c r="J70" s="329">
        <f>CAZUL!F67</f>
        <v>0</v>
      </c>
      <c r="K70" s="330">
        <f>CAZUL!G67</f>
        <v>870.92</v>
      </c>
      <c r="L70" s="329">
        <f>CAZUL!H67</f>
        <v>-870.92000000030737</v>
      </c>
      <c r="M70" s="331" t="s">
        <v>1295</v>
      </c>
      <c r="N70" s="332"/>
      <c r="O70" s="333" t="str">
        <f>CAZUL!C67</f>
        <v>Serviço Médico</v>
      </c>
    </row>
    <row r="71" spans="1:15" s="335" customFormat="1" ht="20.100000000000001" customHeight="1">
      <c r="A71" s="351">
        <v>71101</v>
      </c>
      <c r="B71" s="323" t="s">
        <v>1294</v>
      </c>
      <c r="C71" s="324" t="str">
        <f>CAZUL!D68</f>
        <v>1/1NFS-e:317</v>
      </c>
      <c r="D71" s="325" t="str">
        <f>CAZUL!N68</f>
        <v>11/07/2022</v>
      </c>
      <c r="E71" s="323" t="str">
        <f>INICIO!D$5</f>
        <v>HOSPITAL E MATERNIDADE SÃO LUCAS</v>
      </c>
      <c r="F71" s="326" t="str">
        <f>VLOOKUP(G71,FORNECEDOR!$A$1:$B$1998,2,FALSE)</f>
        <v>29.127.117/0001-12</v>
      </c>
      <c r="G71" s="327" t="str">
        <f>CAZUL!E68</f>
        <v>ANGEL - SERVIÇOS MÉDICOS ESPECIALIZADOS LTDA</v>
      </c>
      <c r="H71" s="328" t="str">
        <f>VLOOKUP(O71,DESPESAS!A$1:D$2034,2,FALSE)</f>
        <v>03.21</v>
      </c>
      <c r="I71" s="328" t="str">
        <f>VLOOKUP(O71,DESPESAS!A$1:D$2034,3,FALSE)</f>
        <v>SERVIÇOS MÉDICOS</v>
      </c>
      <c r="J71" s="329">
        <f>CAZUL!F68</f>
        <v>0</v>
      </c>
      <c r="K71" s="330">
        <f>CAZUL!G68</f>
        <v>9242.89</v>
      </c>
      <c r="L71" s="329">
        <f>CAZUL!H68</f>
        <v>0</v>
      </c>
      <c r="M71" s="331" t="s">
        <v>1295</v>
      </c>
      <c r="N71" s="332"/>
      <c r="O71" s="333" t="str">
        <f>CAZUL!C68</f>
        <v>Serviço Médico</v>
      </c>
    </row>
    <row r="72" spans="1:15" s="335" customFormat="1" ht="20.100000000000001" customHeight="1">
      <c r="A72" s="351">
        <v>558756000071475</v>
      </c>
      <c r="B72" s="323" t="s">
        <v>1294</v>
      </c>
      <c r="C72" s="324" t="str">
        <f>CAZUL!D69</f>
        <v>1/1NFS-e:196</v>
      </c>
      <c r="D72" s="325" t="str">
        <f>CAZUL!N69</f>
        <v>11/07/2022</v>
      </c>
      <c r="E72" s="323" t="str">
        <f>INICIO!D$5</f>
        <v>HOSPITAL E MATERNIDADE SÃO LUCAS</v>
      </c>
      <c r="F72" s="326" t="str">
        <f>VLOOKUP(G72,FORNECEDOR!$A$1:$B$1998,2,FALSE)</f>
        <v>29.309.175/0001-67</v>
      </c>
      <c r="G72" s="327" t="str">
        <f>CAZUL!E69</f>
        <v>ARE MEDICINA LTDA</v>
      </c>
      <c r="H72" s="328" t="str">
        <f>VLOOKUP(O72,DESPESAS!A$1:D$2034,2,FALSE)</f>
        <v>03.21</v>
      </c>
      <c r="I72" s="328" t="str">
        <f>VLOOKUP(O72,DESPESAS!A$1:D$2034,3,FALSE)</f>
        <v>SERVIÇOS MÉDICOS</v>
      </c>
      <c r="J72" s="329">
        <f>CAZUL!F69</f>
        <v>0</v>
      </c>
      <c r="K72" s="330">
        <f>CAZUL!G69</f>
        <v>1935.4</v>
      </c>
      <c r="L72" s="329">
        <f>CAZUL!H69</f>
        <v>0</v>
      </c>
      <c r="M72" s="331" t="s">
        <v>1295</v>
      </c>
      <c r="N72" s="332"/>
      <c r="O72" s="333" t="str">
        <f>CAZUL!C69</f>
        <v>Serviço Médico</v>
      </c>
    </row>
    <row r="73" spans="1:15" s="335" customFormat="1" ht="20.100000000000001" customHeight="1">
      <c r="A73" s="351">
        <v>71102</v>
      </c>
      <c r="B73" s="323" t="s">
        <v>1294</v>
      </c>
      <c r="C73" s="324" t="str">
        <f>CAZUL!D70</f>
        <v>1/1NFS-e:245</v>
      </c>
      <c r="D73" s="325" t="str">
        <f>CAZUL!N70</f>
        <v>11/07/2022</v>
      </c>
      <c r="E73" s="323" t="str">
        <f>INICIO!D$5</f>
        <v>HOSPITAL E MATERNIDADE SÃO LUCAS</v>
      </c>
      <c r="F73" s="326" t="str">
        <f>VLOOKUP(G73,FORNECEDOR!$A$1:$B$1998,2,FALSE)</f>
        <v>24.895.718/0001-51</v>
      </c>
      <c r="G73" s="327" t="str">
        <f>CAZUL!E70</f>
        <v>BIOMEDICI SAUDE INTEGRALIZADA LTDA - ME</v>
      </c>
      <c r="H73" s="328" t="str">
        <f>VLOOKUP(O73,DESPESAS!A$1:D$2034,2,FALSE)</f>
        <v>03.21</v>
      </c>
      <c r="I73" s="328" t="str">
        <f>VLOOKUP(O73,DESPESAS!A$1:D$2034,3,FALSE)</f>
        <v>SERVIÇOS MÉDICOS</v>
      </c>
      <c r="J73" s="329">
        <f>CAZUL!F70</f>
        <v>0</v>
      </c>
      <c r="K73" s="330">
        <f>CAZUL!G70</f>
        <v>10960.49</v>
      </c>
      <c r="L73" s="329">
        <f>CAZUL!H70</f>
        <v>0</v>
      </c>
      <c r="M73" s="331" t="s">
        <v>1295</v>
      </c>
      <c r="N73" s="332"/>
      <c r="O73" s="333" t="str">
        <f>CAZUL!C70</f>
        <v>Serviço Médico</v>
      </c>
    </row>
    <row r="74" spans="1:15" s="335" customFormat="1" ht="20.100000000000001" customHeight="1">
      <c r="A74" s="351">
        <v>71103</v>
      </c>
      <c r="B74" s="323" t="s">
        <v>1294</v>
      </c>
      <c r="C74" s="324" t="str">
        <f>CAZUL!D71</f>
        <v>1/1NFS-e:485</v>
      </c>
      <c r="D74" s="325" t="str">
        <f>CAZUL!N71</f>
        <v>11/07/2022</v>
      </c>
      <c r="E74" s="323" t="str">
        <f>INICIO!D$5</f>
        <v>HOSPITAL E MATERNIDADE SÃO LUCAS</v>
      </c>
      <c r="F74" s="326" t="str">
        <f>VLOOKUP(G74,FORNECEDOR!$A$1:$B$1998,2,FALSE)</f>
        <v>23.729.769/0001-40</v>
      </c>
      <c r="G74" s="327" t="str">
        <f>CAZUL!E71</f>
        <v>CARIRI MEDIC SERVICOS MEDICOS LTDA</v>
      </c>
      <c r="H74" s="328" t="str">
        <f>VLOOKUP(O74,DESPESAS!A$1:D$2034,2,FALSE)</f>
        <v>03.21</v>
      </c>
      <c r="I74" s="328" t="str">
        <f>VLOOKUP(O74,DESPESAS!A$1:D$2034,3,FALSE)</f>
        <v>SERVIÇOS MÉDICOS</v>
      </c>
      <c r="J74" s="329">
        <f>CAZUL!F71</f>
        <v>0</v>
      </c>
      <c r="K74" s="330">
        <f>CAZUL!G71</f>
        <v>36441.06</v>
      </c>
      <c r="L74" s="329">
        <f>CAZUL!H71</f>
        <v>0</v>
      </c>
      <c r="M74" s="331" t="s">
        <v>1295</v>
      </c>
      <c r="N74" s="332"/>
      <c r="O74" s="333" t="str">
        <f>CAZUL!C71</f>
        <v>Serviço Médico</v>
      </c>
    </row>
    <row r="75" spans="1:15" s="335" customFormat="1" ht="20.100000000000001" customHeight="1">
      <c r="A75" s="351">
        <v>71104</v>
      </c>
      <c r="B75" s="323" t="s">
        <v>1294</v>
      </c>
      <c r="C75" s="324" t="str">
        <f>CAZUL!D72</f>
        <v>1/1NFS-e:115</v>
      </c>
      <c r="D75" s="325" t="str">
        <f>CAZUL!N72</f>
        <v>11/07/2022</v>
      </c>
      <c r="E75" s="323" t="str">
        <f>INICIO!D$5</f>
        <v>HOSPITAL E MATERNIDADE SÃO LUCAS</v>
      </c>
      <c r="F75" s="326" t="str">
        <f>VLOOKUP(G75,FORNECEDOR!$A$1:$B$1998,2,FALSE)</f>
        <v>32.296.007/0001-99</v>
      </c>
      <c r="G75" s="327" t="str">
        <f>CAZUL!E72</f>
        <v>CASARAO SAUDE SERVICOS MEDICOS HOSPITALARES LTDA</v>
      </c>
      <c r="H75" s="328" t="str">
        <f>VLOOKUP(O75,DESPESAS!A$1:D$2034,2,FALSE)</f>
        <v>03.21</v>
      </c>
      <c r="I75" s="328" t="str">
        <f>VLOOKUP(O75,DESPESAS!A$1:D$2034,3,FALSE)</f>
        <v>SERVIÇOS MÉDICOS</v>
      </c>
      <c r="J75" s="329">
        <f>CAZUL!F72</f>
        <v>0</v>
      </c>
      <c r="K75" s="330">
        <f>CAZUL!G72</f>
        <v>11352.38</v>
      </c>
      <c r="L75" s="329">
        <f>CAZUL!H72</f>
        <v>0</v>
      </c>
      <c r="M75" s="331" t="s">
        <v>1295</v>
      </c>
      <c r="N75" s="332"/>
      <c r="O75" s="333" t="str">
        <f>CAZUL!C72</f>
        <v>Serviço Médico</v>
      </c>
    </row>
    <row r="76" spans="1:15" s="335" customFormat="1" ht="20.100000000000001" customHeight="1">
      <c r="A76" s="351">
        <v>71105</v>
      </c>
      <c r="B76" s="323" t="s">
        <v>1294</v>
      </c>
      <c r="C76" s="324" t="str">
        <f>CAZUL!D73</f>
        <v>1/1NFS-e:172</v>
      </c>
      <c r="D76" s="325" t="str">
        <f>CAZUL!N73</f>
        <v>11/07/2022</v>
      </c>
      <c r="E76" s="323" t="str">
        <f>INICIO!D$5</f>
        <v>HOSPITAL E MATERNIDADE SÃO LUCAS</v>
      </c>
      <c r="F76" s="326" t="str">
        <f>VLOOKUP(G76,FORNECEDOR!$A$1:$B$1998,2,FALSE)</f>
        <v>29.780.464/0001-40</v>
      </c>
      <c r="G76" s="327" t="str">
        <f>CAZUL!E73</f>
        <v>CLINICA LANDIM E NARVAEZ LTDA</v>
      </c>
      <c r="H76" s="328" t="str">
        <f>VLOOKUP(O76,DESPESAS!A$1:D$2034,2,FALSE)</f>
        <v>03.21</v>
      </c>
      <c r="I76" s="328" t="str">
        <f>VLOOKUP(O76,DESPESAS!A$1:D$2034,3,FALSE)</f>
        <v>SERVIÇOS MÉDICOS</v>
      </c>
      <c r="J76" s="329">
        <f>CAZUL!F73</f>
        <v>0</v>
      </c>
      <c r="K76" s="330">
        <f>CAZUL!G73</f>
        <v>14303.93</v>
      </c>
      <c r="L76" s="329">
        <f>CAZUL!H73</f>
        <v>0</v>
      </c>
      <c r="M76" s="331" t="s">
        <v>1295</v>
      </c>
      <c r="N76" s="332"/>
      <c r="O76" s="333" t="str">
        <f>CAZUL!C73</f>
        <v>Serviço Médico</v>
      </c>
    </row>
    <row r="77" spans="1:15" s="335" customFormat="1" ht="20.100000000000001" customHeight="1">
      <c r="A77" s="351">
        <v>71106</v>
      </c>
      <c r="B77" s="323" t="s">
        <v>1294</v>
      </c>
      <c r="C77" s="324" t="str">
        <f>CAZUL!D74</f>
        <v>1/1NFS-e:139</v>
      </c>
      <c r="D77" s="325" t="str">
        <f>CAZUL!N74</f>
        <v>11/07/2022</v>
      </c>
      <c r="E77" s="323" t="str">
        <f>INICIO!D$5</f>
        <v>HOSPITAL E MATERNIDADE SÃO LUCAS</v>
      </c>
      <c r="F77" s="326" t="str">
        <f>VLOOKUP(G77,FORNECEDOR!$A$1:$B$1998,2,FALSE)</f>
        <v>35.702.396/0001-01</v>
      </c>
      <c r="G77" s="327" t="str">
        <f>CAZUL!E74</f>
        <v>CLINICA MEDICA DE DIAGNOSTICO E IMAGEM I LTDA</v>
      </c>
      <c r="H77" s="328" t="str">
        <f>VLOOKUP(O77,DESPESAS!A$1:D$2034,2,FALSE)</f>
        <v>03.21</v>
      </c>
      <c r="I77" s="328" t="str">
        <f>VLOOKUP(O77,DESPESAS!A$1:D$2034,3,FALSE)</f>
        <v>SERVIÇOS MÉDICOS</v>
      </c>
      <c r="J77" s="329">
        <f>CAZUL!F74</f>
        <v>0</v>
      </c>
      <c r="K77" s="330">
        <f>CAZUL!G74</f>
        <v>3292.18</v>
      </c>
      <c r="L77" s="329">
        <f>CAZUL!H74</f>
        <v>0</v>
      </c>
      <c r="M77" s="331" t="s">
        <v>1295</v>
      </c>
      <c r="N77" s="332"/>
      <c r="O77" s="333" t="str">
        <f>CAZUL!C74</f>
        <v>Serviço Médico</v>
      </c>
    </row>
    <row r="78" spans="1:15" s="335" customFormat="1" ht="20.100000000000001" customHeight="1">
      <c r="A78" s="351">
        <v>71107</v>
      </c>
      <c r="B78" s="323" t="s">
        <v>1294</v>
      </c>
      <c r="C78" s="324" t="str">
        <f>CAZUL!D75</f>
        <v>1/1NFS-e:138</v>
      </c>
      <c r="D78" s="325" t="str">
        <f>CAZUL!N75</f>
        <v>11/07/2022</v>
      </c>
      <c r="E78" s="323" t="str">
        <f>INICIO!D$5</f>
        <v>HOSPITAL E MATERNIDADE SÃO LUCAS</v>
      </c>
      <c r="F78" s="326" t="str">
        <f>VLOOKUP(G78,FORNECEDOR!$A$1:$B$1998,2,FALSE)</f>
        <v>35.702.396/0001-01</v>
      </c>
      <c r="G78" s="327" t="str">
        <f>CAZUL!E75</f>
        <v>CLINICA MEDICA DE DIAGNOSTICO E IMAGEM I LTDA</v>
      </c>
      <c r="H78" s="328" t="str">
        <f>VLOOKUP(O78,DESPESAS!A$1:D$2034,2,FALSE)</f>
        <v>03.21</v>
      </c>
      <c r="I78" s="328" t="str">
        <f>VLOOKUP(O78,DESPESAS!A$1:D$2034,3,FALSE)</f>
        <v>SERVIÇOS MÉDICOS</v>
      </c>
      <c r="J78" s="329">
        <f>CAZUL!F75</f>
        <v>0</v>
      </c>
      <c r="K78" s="330">
        <f>CAZUL!G75</f>
        <v>4268.49</v>
      </c>
      <c r="L78" s="329">
        <f>CAZUL!H75</f>
        <v>0</v>
      </c>
      <c r="M78" s="331" t="s">
        <v>1295</v>
      </c>
      <c r="N78" s="332"/>
      <c r="O78" s="333" t="str">
        <f>CAZUL!C75</f>
        <v>Serviço Médico</v>
      </c>
    </row>
    <row r="79" spans="1:15" s="335" customFormat="1" ht="20.100000000000001" customHeight="1">
      <c r="A79" s="351">
        <v>71108</v>
      </c>
      <c r="B79" s="323" t="s">
        <v>1294</v>
      </c>
      <c r="C79" s="324" t="str">
        <f>CAZUL!D76</f>
        <v>1/1NFS-e:486</v>
      </c>
      <c r="D79" s="325" t="str">
        <f>CAZUL!N76</f>
        <v>11/07/2022</v>
      </c>
      <c r="E79" s="323" t="str">
        <f>INICIO!D$5</f>
        <v>HOSPITAL E MATERNIDADE SÃO LUCAS</v>
      </c>
      <c r="F79" s="326" t="str">
        <f>VLOOKUP(G79,FORNECEDOR!$A$1:$B$1998,2,FALSE)</f>
        <v>21.948.495/0001-55</v>
      </c>
      <c r="G79" s="327" t="str">
        <f>CAZUL!E76</f>
        <v>CLINICA MEDICA SAMAAN ESPECIALIZADA EM ORTOPEDIA E</v>
      </c>
      <c r="H79" s="328" t="str">
        <f>VLOOKUP(O79,DESPESAS!A$1:D$2034,2,FALSE)</f>
        <v>03.21</v>
      </c>
      <c r="I79" s="328" t="str">
        <f>VLOOKUP(O79,DESPESAS!A$1:D$2034,3,FALSE)</f>
        <v>SERVIÇOS MÉDICOS</v>
      </c>
      <c r="J79" s="329">
        <f>CAZUL!F76</f>
        <v>0</v>
      </c>
      <c r="K79" s="330">
        <f>CAZUL!G76</f>
        <v>32275.01</v>
      </c>
      <c r="L79" s="329">
        <f>CAZUL!H76</f>
        <v>0</v>
      </c>
      <c r="M79" s="331" t="s">
        <v>1295</v>
      </c>
      <c r="N79" s="332"/>
      <c r="O79" s="333" t="str">
        <f>CAZUL!C76</f>
        <v>Serviço Médico</v>
      </c>
    </row>
    <row r="80" spans="1:15" s="335" customFormat="1" ht="20.100000000000001" customHeight="1">
      <c r="A80" s="351">
        <v>71109</v>
      </c>
      <c r="B80" s="323" t="s">
        <v>1294</v>
      </c>
      <c r="C80" s="324" t="str">
        <f>CAZUL!D77</f>
        <v>1/1NFS-e:104</v>
      </c>
      <c r="D80" s="325" t="str">
        <f>CAZUL!N77</f>
        <v>11/07/2022</v>
      </c>
      <c r="E80" s="323" t="str">
        <f>INICIO!D$5</f>
        <v>HOSPITAL E MATERNIDADE SÃO LUCAS</v>
      </c>
      <c r="F80" s="326" t="str">
        <f>VLOOKUP(G80,FORNECEDOR!$A$1:$B$1998,2,FALSE)</f>
        <v>41.862.714/0001-96</v>
      </c>
      <c r="G80" s="327" t="str">
        <f>CAZUL!E77</f>
        <v>CLINIMATREM SERVICOS MEDICOS LTDA</v>
      </c>
      <c r="H80" s="328" t="str">
        <f>VLOOKUP(O80,DESPESAS!A$1:D$2034,2,FALSE)</f>
        <v>03.21</v>
      </c>
      <c r="I80" s="328" t="str">
        <f>VLOOKUP(O80,DESPESAS!A$1:D$2034,3,FALSE)</f>
        <v>SERVIÇOS MÉDICOS</v>
      </c>
      <c r="J80" s="329">
        <f>CAZUL!F77</f>
        <v>0</v>
      </c>
      <c r="K80" s="330">
        <f>CAZUL!G77</f>
        <v>3628.88</v>
      </c>
      <c r="L80" s="329">
        <f>CAZUL!H77</f>
        <v>0</v>
      </c>
      <c r="M80" s="331" t="s">
        <v>1295</v>
      </c>
      <c r="N80" s="332"/>
      <c r="O80" s="333" t="str">
        <f>CAZUL!C77</f>
        <v>Serviço Médico</v>
      </c>
    </row>
    <row r="81" spans="1:15" s="335" customFormat="1" ht="20.100000000000001" customHeight="1">
      <c r="A81" s="351">
        <v>71110</v>
      </c>
      <c r="B81" s="323" t="s">
        <v>1294</v>
      </c>
      <c r="C81" s="324" t="str">
        <f>CAZUL!D78</f>
        <v>1/1NFS-e:122</v>
      </c>
      <c r="D81" s="325" t="str">
        <f>CAZUL!N78</f>
        <v>11/07/2022</v>
      </c>
      <c r="E81" s="323" t="str">
        <f>INICIO!D$5</f>
        <v>HOSPITAL E MATERNIDADE SÃO LUCAS</v>
      </c>
      <c r="F81" s="326" t="str">
        <f>VLOOKUP(G81,FORNECEDOR!$A$1:$B$1998,2,FALSE)</f>
        <v>41.138.921/0001-00</v>
      </c>
      <c r="G81" s="327" t="str">
        <f>CAZUL!E78</f>
        <v>CLINPED SERVICOS MEDICOS LTDA</v>
      </c>
      <c r="H81" s="328" t="str">
        <f>VLOOKUP(O81,DESPESAS!A$1:D$2034,2,FALSE)</f>
        <v>03.21</v>
      </c>
      <c r="I81" s="328" t="str">
        <f>VLOOKUP(O81,DESPESAS!A$1:D$2034,3,FALSE)</f>
        <v>SERVIÇOS MÉDICOS</v>
      </c>
      <c r="J81" s="329">
        <f>CAZUL!F78</f>
        <v>0</v>
      </c>
      <c r="K81" s="330">
        <f>CAZUL!G78</f>
        <v>2903.09</v>
      </c>
      <c r="L81" s="329">
        <f>CAZUL!H78</f>
        <v>0</v>
      </c>
      <c r="M81" s="331" t="s">
        <v>1295</v>
      </c>
      <c r="N81" s="332"/>
      <c r="O81" s="333" t="str">
        <f>CAZUL!C78</f>
        <v>Serviço Médico</v>
      </c>
    </row>
    <row r="82" spans="1:15" s="335" customFormat="1" ht="20.100000000000001" customHeight="1">
      <c r="A82" s="351">
        <v>551598000041043</v>
      </c>
      <c r="B82" s="323" t="s">
        <v>1294</v>
      </c>
      <c r="C82" s="324" t="str">
        <f>CAZUL!D79</f>
        <v>1/1NFS-e:170</v>
      </c>
      <c r="D82" s="325" t="str">
        <f>CAZUL!N79</f>
        <v>11/07/2022</v>
      </c>
      <c r="E82" s="323" t="str">
        <f>INICIO!D$5</f>
        <v>HOSPITAL E MATERNIDADE SÃO LUCAS</v>
      </c>
      <c r="F82" s="326" t="str">
        <f>VLOOKUP(G82,FORNECEDOR!$A$1:$B$1998,2,FALSE)</f>
        <v>25.208.022/0001-72</v>
      </c>
      <c r="G82" s="327" t="str">
        <f>CAZUL!E79</f>
        <v>COUTO BEM SERVICOS MEDICOS LTDA - ME</v>
      </c>
      <c r="H82" s="328" t="str">
        <f>VLOOKUP(O82,DESPESAS!A$1:D$2034,2,FALSE)</f>
        <v>03.21</v>
      </c>
      <c r="I82" s="328" t="str">
        <f>VLOOKUP(O82,DESPESAS!A$1:D$2034,3,FALSE)</f>
        <v>SERVIÇOS MÉDICOS</v>
      </c>
      <c r="J82" s="329">
        <f>CAZUL!F79</f>
        <v>0</v>
      </c>
      <c r="K82" s="330">
        <f>CAZUL!G79</f>
        <v>21569.49</v>
      </c>
      <c r="L82" s="329">
        <f>CAZUL!H79</f>
        <v>0</v>
      </c>
      <c r="M82" s="331" t="s">
        <v>1295</v>
      </c>
      <c r="N82" s="332"/>
      <c r="O82" s="333" t="str">
        <f>CAZUL!C79</f>
        <v>Serviço Médico</v>
      </c>
    </row>
    <row r="83" spans="1:15" s="335" customFormat="1" ht="20.100000000000001" customHeight="1">
      <c r="A83" s="351">
        <v>71111</v>
      </c>
      <c r="B83" s="323" t="s">
        <v>1294</v>
      </c>
      <c r="C83" s="324" t="str">
        <f>CAZUL!D80</f>
        <v>1/1NFS-e:271</v>
      </c>
      <c r="D83" s="325" t="str">
        <f>CAZUL!N80</f>
        <v>11/07/2022</v>
      </c>
      <c r="E83" s="323" t="str">
        <f>INICIO!D$5</f>
        <v>HOSPITAL E MATERNIDADE SÃO LUCAS</v>
      </c>
      <c r="F83" s="326" t="str">
        <f>VLOOKUP(G83,FORNECEDOR!$A$1:$B$1998,2,FALSE)</f>
        <v>28.960.273/0001-05</v>
      </c>
      <c r="G83" s="327" t="str">
        <f>CAZUL!E80</f>
        <v>HEALTH MEDICAL GROUP SERVICOS MEDICOS HOSPITALARES</v>
      </c>
      <c r="H83" s="328" t="str">
        <f>VLOOKUP(O83,DESPESAS!A$1:D$2034,2,FALSE)</f>
        <v>03.21</v>
      </c>
      <c r="I83" s="328" t="str">
        <f>VLOOKUP(O83,DESPESAS!A$1:D$2034,3,FALSE)</f>
        <v>SERVIÇOS MÉDICOS</v>
      </c>
      <c r="J83" s="329">
        <f>CAZUL!F80</f>
        <v>0</v>
      </c>
      <c r="K83" s="330">
        <f>CAZUL!G80</f>
        <v>3405.71</v>
      </c>
      <c r="L83" s="329">
        <f>CAZUL!H80</f>
        <v>0</v>
      </c>
      <c r="M83" s="331" t="s">
        <v>1295</v>
      </c>
      <c r="N83" s="332"/>
      <c r="O83" s="333" t="str">
        <f>CAZUL!C80</f>
        <v>Serviço Médico</v>
      </c>
    </row>
    <row r="84" spans="1:15" s="335" customFormat="1" ht="20.100000000000001" customHeight="1">
      <c r="A84" s="351">
        <v>71112</v>
      </c>
      <c r="B84" s="323" t="s">
        <v>1294</v>
      </c>
      <c r="C84" s="324" t="str">
        <f>CAZUL!D81</f>
        <v>1/1NFS-e:346</v>
      </c>
      <c r="D84" s="325" t="str">
        <f>CAZUL!N81</f>
        <v>11/07/2022</v>
      </c>
      <c r="E84" s="323" t="str">
        <f>INICIO!D$5</f>
        <v>HOSPITAL E MATERNIDADE SÃO LUCAS</v>
      </c>
      <c r="F84" s="326" t="str">
        <f>VLOOKUP(G84,FORNECEDOR!$A$1:$B$1998,2,FALSE)</f>
        <v>27.397.335/0001-41</v>
      </c>
      <c r="G84" s="327" t="str">
        <f>CAZUL!E81</f>
        <v>INTER CLINIC SERVIÇOS DE SAÚDE LTDA ME</v>
      </c>
      <c r="H84" s="328" t="str">
        <f>VLOOKUP(O84,DESPESAS!A$1:D$2034,2,FALSE)</f>
        <v>03.21</v>
      </c>
      <c r="I84" s="328" t="str">
        <f>VLOOKUP(O84,DESPESAS!A$1:D$2034,3,FALSE)</f>
        <v>SERVIÇOS MÉDICOS</v>
      </c>
      <c r="J84" s="329">
        <f>CAZUL!F81</f>
        <v>0</v>
      </c>
      <c r="K84" s="330">
        <f>CAZUL!G81</f>
        <v>8741.32</v>
      </c>
      <c r="L84" s="329">
        <f>CAZUL!H81</f>
        <v>0</v>
      </c>
      <c r="M84" s="331" t="s">
        <v>1295</v>
      </c>
      <c r="N84" s="332"/>
      <c r="O84" s="333" t="str">
        <f>CAZUL!C81</f>
        <v>Serviço Médico</v>
      </c>
    </row>
    <row r="85" spans="1:15" s="335" customFormat="1" ht="20.100000000000001" customHeight="1">
      <c r="A85" s="351">
        <v>71113</v>
      </c>
      <c r="B85" s="323" t="s">
        <v>1294</v>
      </c>
      <c r="C85" s="324" t="str">
        <f>CAZUL!D82</f>
        <v>1/1NFS-e:373</v>
      </c>
      <c r="D85" s="325" t="str">
        <f>CAZUL!N82</f>
        <v>11/07/2022</v>
      </c>
      <c r="E85" s="323" t="str">
        <f>INICIO!D$5</f>
        <v>HOSPITAL E MATERNIDADE SÃO LUCAS</v>
      </c>
      <c r="F85" s="326" t="str">
        <f>VLOOKUP(G85,FORNECEDOR!$A$1:$B$1998,2,FALSE)</f>
        <v>27.389.713/0001-45</v>
      </c>
      <c r="G85" s="327" t="str">
        <f>CAZUL!E82</f>
        <v>INTRA MED SERVICOS DE SAUDE LTDA - ME</v>
      </c>
      <c r="H85" s="328" t="str">
        <f>VLOOKUP(O85,DESPESAS!A$1:D$2034,2,FALSE)</f>
        <v>03.21</v>
      </c>
      <c r="I85" s="328" t="str">
        <f>VLOOKUP(O85,DESPESAS!A$1:D$2034,3,FALSE)</f>
        <v>SERVIÇOS MÉDICOS</v>
      </c>
      <c r="J85" s="329">
        <f>CAZUL!F82</f>
        <v>0</v>
      </c>
      <c r="K85" s="330">
        <f>CAZUL!G82</f>
        <v>6757.2</v>
      </c>
      <c r="L85" s="329">
        <f>CAZUL!H82</f>
        <v>0</v>
      </c>
      <c r="M85" s="331" t="s">
        <v>1295</v>
      </c>
      <c r="N85" s="332"/>
      <c r="O85" s="333" t="str">
        <f>CAZUL!C82</f>
        <v>Serviço Médico</v>
      </c>
    </row>
    <row r="86" spans="1:15" s="335" customFormat="1" ht="20.100000000000001" customHeight="1">
      <c r="A86" s="351">
        <v>550638000067549</v>
      </c>
      <c r="B86" s="323" t="s">
        <v>1294</v>
      </c>
      <c r="C86" s="324" t="str">
        <f>CAZUL!D83</f>
        <v>1/1NFS-e:1339</v>
      </c>
      <c r="D86" s="325" t="str">
        <f>CAZUL!N83</f>
        <v>11/07/2022</v>
      </c>
      <c r="E86" s="323" t="str">
        <f>INICIO!D$5</f>
        <v>HOSPITAL E MATERNIDADE SÃO LUCAS</v>
      </c>
      <c r="F86" s="326" t="str">
        <f>VLOOKUP(G86,FORNECEDOR!$A$1:$B$1998,2,FALSE)</f>
        <v>13.273.901/0001-07</v>
      </c>
      <c r="G86" s="327" t="str">
        <f>CAZUL!E83</f>
        <v>JH SAÚDE LTDA-ME</v>
      </c>
      <c r="H86" s="328" t="str">
        <f>VLOOKUP(O86,DESPESAS!A$1:D$2034,2,FALSE)</f>
        <v>03.21</v>
      </c>
      <c r="I86" s="328" t="str">
        <f>VLOOKUP(O86,DESPESAS!A$1:D$2034,3,FALSE)</f>
        <v>SERVIÇOS MÉDICOS</v>
      </c>
      <c r="J86" s="329">
        <f>CAZUL!F83</f>
        <v>0</v>
      </c>
      <c r="K86" s="330">
        <f>CAZUL!G83</f>
        <v>77028.179999999993</v>
      </c>
      <c r="L86" s="329">
        <f>CAZUL!H83</f>
        <v>0</v>
      </c>
      <c r="M86" s="331" t="s">
        <v>1295</v>
      </c>
      <c r="N86" s="332"/>
      <c r="O86" s="333" t="str">
        <f>CAZUL!C83</f>
        <v>Serviço Médico</v>
      </c>
    </row>
    <row r="87" spans="1:15" s="335" customFormat="1" ht="20.100000000000001" customHeight="1">
      <c r="A87" s="351">
        <v>550638000107540</v>
      </c>
      <c r="B87" s="323" t="s">
        <v>1294</v>
      </c>
      <c r="C87" s="324" t="str">
        <f>CAZUL!D84</f>
        <v>1/1NFS-e:10</v>
      </c>
      <c r="D87" s="325" t="str">
        <f>CAZUL!N84</f>
        <v>11/07/2022</v>
      </c>
      <c r="E87" s="323" t="str">
        <f>INICIO!D$5</f>
        <v>HOSPITAL E MATERNIDADE SÃO LUCAS</v>
      </c>
      <c r="F87" s="326" t="str">
        <f>VLOOKUP(G87,FORNECEDOR!$A$1:$B$1998,2,FALSE)</f>
        <v>41.393.002/0001-75</v>
      </c>
      <c r="G87" s="327" t="str">
        <f>CAZUL!E84</f>
        <v>JHFM SERVIÇOS EM SAÚDE LTDA</v>
      </c>
      <c r="H87" s="328" t="str">
        <f>VLOOKUP(O87,DESPESAS!A$1:D$2034,2,FALSE)</f>
        <v>03.21</v>
      </c>
      <c r="I87" s="328" t="str">
        <f>VLOOKUP(O87,DESPESAS!A$1:D$2034,3,FALSE)</f>
        <v>SERVIÇOS MÉDICOS</v>
      </c>
      <c r="J87" s="329">
        <f>CAZUL!F84</f>
        <v>0</v>
      </c>
      <c r="K87" s="330">
        <f>CAZUL!G84</f>
        <v>120900.88</v>
      </c>
      <c r="L87" s="329">
        <f>CAZUL!H84</f>
        <v>0</v>
      </c>
      <c r="M87" s="331" t="s">
        <v>1295</v>
      </c>
      <c r="N87" s="332"/>
      <c r="O87" s="333" t="str">
        <f>CAZUL!C84</f>
        <v>Serviço Médico</v>
      </c>
    </row>
    <row r="88" spans="1:15" s="335" customFormat="1" ht="20.100000000000001" customHeight="1">
      <c r="A88" s="351">
        <v>851921200140393</v>
      </c>
      <c r="B88" s="323" t="s">
        <v>1294</v>
      </c>
      <c r="C88" s="324" t="str">
        <f>CAZUL!D85</f>
        <v>TARIFAS BANCÁRIAS</v>
      </c>
      <c r="D88" s="325" t="str">
        <f>CAZUL!N85</f>
        <v>11/07/2022</v>
      </c>
      <c r="E88" s="323" t="str">
        <f>INICIO!D$5</f>
        <v>HOSPITAL E MATERNIDADE SÃO LUCAS</v>
      </c>
      <c r="F88" s="326" t="str">
        <f>VLOOKUP(G88,FORNECEDOR!$A$1:$B$1998,2,FALSE)</f>
        <v>00.000.000/0001-91</v>
      </c>
      <c r="G88" s="327" t="str">
        <f>CAZUL!E85</f>
        <v>BANCO DO BRASIL</v>
      </c>
      <c r="H88" s="328" t="str">
        <f>VLOOKUP(O88,DESPESAS!A$1:D$2034,2,FALSE)</f>
        <v>04.07</v>
      </c>
      <c r="I88" s="328" t="str">
        <f>VLOOKUP(O88,DESPESAS!A$1:D$2034,3,FALSE)</f>
        <v>TARIFAS BANCÁRIAS</v>
      </c>
      <c r="J88" s="329">
        <f>CAZUL!F85</f>
        <v>0</v>
      </c>
      <c r="K88" s="330">
        <f>CAZUL!G85</f>
        <v>11</v>
      </c>
      <c r="L88" s="329">
        <f>CAZUL!H85</f>
        <v>0</v>
      </c>
      <c r="M88" s="331" t="s">
        <v>1295</v>
      </c>
      <c r="N88" s="332"/>
      <c r="O88" s="333" t="str">
        <f>CAZUL!C85</f>
        <v>TARIFAS BANCÁRIAS</v>
      </c>
    </row>
    <row r="89" spans="1:15" s="335" customFormat="1" ht="20.100000000000001" customHeight="1">
      <c r="A89" s="351">
        <v>851921200140394</v>
      </c>
      <c r="B89" s="323" t="s">
        <v>1294</v>
      </c>
      <c r="C89" s="324" t="str">
        <f>CAZUL!D86</f>
        <v>TARIFAS BANCÁRIAS</v>
      </c>
      <c r="D89" s="325" t="str">
        <f>CAZUL!N86</f>
        <v>11/07/2022</v>
      </c>
      <c r="E89" s="323" t="str">
        <f>INICIO!D$5</f>
        <v>HOSPITAL E MATERNIDADE SÃO LUCAS</v>
      </c>
      <c r="F89" s="326" t="str">
        <f>VLOOKUP(G89,FORNECEDOR!$A$1:$B$1998,2,FALSE)</f>
        <v>00.000.000/0001-91</v>
      </c>
      <c r="G89" s="327" t="str">
        <f>CAZUL!E86</f>
        <v>BANCO DO BRASIL</v>
      </c>
      <c r="H89" s="328" t="str">
        <f>VLOOKUP(O89,DESPESAS!A$1:D$2034,2,FALSE)</f>
        <v>04.07</v>
      </c>
      <c r="I89" s="328" t="str">
        <f>VLOOKUP(O89,DESPESAS!A$1:D$2034,3,FALSE)</f>
        <v>TARIFAS BANCÁRIAS</v>
      </c>
      <c r="J89" s="329">
        <f>CAZUL!F86</f>
        <v>0</v>
      </c>
      <c r="K89" s="330">
        <f>CAZUL!G86</f>
        <v>11</v>
      </c>
      <c r="L89" s="329">
        <f>CAZUL!H86</f>
        <v>0</v>
      </c>
      <c r="M89" s="331" t="s">
        <v>1295</v>
      </c>
      <c r="N89" s="332"/>
      <c r="O89" s="333" t="str">
        <f>CAZUL!C86</f>
        <v>TARIFAS BANCÁRIAS</v>
      </c>
    </row>
    <row r="90" spans="1:15" s="335" customFormat="1" ht="20.100000000000001" customHeight="1">
      <c r="A90" s="351">
        <v>851921200140395</v>
      </c>
      <c r="B90" s="323" t="s">
        <v>1294</v>
      </c>
      <c r="C90" s="324" t="str">
        <f>CAZUL!D87</f>
        <v>TARIFAS BANCÁRIAS</v>
      </c>
      <c r="D90" s="325" t="str">
        <f>CAZUL!N87</f>
        <v>11/07/2022</v>
      </c>
      <c r="E90" s="323" t="str">
        <f>INICIO!D$5</f>
        <v>HOSPITAL E MATERNIDADE SÃO LUCAS</v>
      </c>
      <c r="F90" s="326" t="str">
        <f>VLOOKUP(G90,FORNECEDOR!$A$1:$B$1998,2,FALSE)</f>
        <v>00.000.000/0001-91</v>
      </c>
      <c r="G90" s="327" t="str">
        <f>CAZUL!E87</f>
        <v>BANCO DO BRASIL</v>
      </c>
      <c r="H90" s="328" t="str">
        <f>VLOOKUP(O90,DESPESAS!A$1:D$2034,2,FALSE)</f>
        <v>04.07</v>
      </c>
      <c r="I90" s="328" t="str">
        <f>VLOOKUP(O90,DESPESAS!A$1:D$2034,3,FALSE)</f>
        <v>TARIFAS BANCÁRIAS</v>
      </c>
      <c r="J90" s="329">
        <f>CAZUL!F87</f>
        <v>0</v>
      </c>
      <c r="K90" s="330">
        <f>CAZUL!G87</f>
        <v>11</v>
      </c>
      <c r="L90" s="329">
        <f>CAZUL!H87</f>
        <v>0</v>
      </c>
      <c r="M90" s="331" t="s">
        <v>1295</v>
      </c>
      <c r="N90" s="332"/>
      <c r="O90" s="333" t="str">
        <f>CAZUL!C87</f>
        <v>TARIFAS BANCÁRIAS</v>
      </c>
    </row>
    <row r="91" spans="1:15" s="335" customFormat="1" ht="20.100000000000001" customHeight="1">
      <c r="A91" s="351">
        <v>851921200140396</v>
      </c>
      <c r="B91" s="323" t="s">
        <v>1294</v>
      </c>
      <c r="C91" s="324" t="str">
        <f>CAZUL!D88</f>
        <v>TARIFAS BANCÁRIAS</v>
      </c>
      <c r="D91" s="325" t="str">
        <f>CAZUL!N88</f>
        <v>11/07/2022</v>
      </c>
      <c r="E91" s="323" t="str">
        <f>INICIO!D$5</f>
        <v>HOSPITAL E MATERNIDADE SÃO LUCAS</v>
      </c>
      <c r="F91" s="326" t="str">
        <f>VLOOKUP(G91,FORNECEDOR!$A$1:$B$1998,2,FALSE)</f>
        <v>00.000.000/0001-91</v>
      </c>
      <c r="G91" s="327" t="str">
        <f>CAZUL!E88</f>
        <v>BANCO DO BRASIL</v>
      </c>
      <c r="H91" s="328" t="str">
        <f>VLOOKUP(O91,DESPESAS!A$1:D$2034,2,FALSE)</f>
        <v>04.07</v>
      </c>
      <c r="I91" s="328" t="str">
        <f>VLOOKUP(O91,DESPESAS!A$1:D$2034,3,FALSE)</f>
        <v>TARIFAS BANCÁRIAS</v>
      </c>
      <c r="J91" s="329">
        <f>CAZUL!F88</f>
        <v>0</v>
      </c>
      <c r="K91" s="330">
        <f>CAZUL!G88</f>
        <v>11</v>
      </c>
      <c r="L91" s="329">
        <f>CAZUL!H88</f>
        <v>0</v>
      </c>
      <c r="M91" s="331" t="s">
        <v>1295</v>
      </c>
      <c r="N91" s="332"/>
      <c r="O91" s="333" t="str">
        <f>CAZUL!C88</f>
        <v>TARIFAS BANCÁRIAS</v>
      </c>
    </row>
    <row r="92" spans="1:15" s="335" customFormat="1" ht="20.100000000000001" customHeight="1">
      <c r="A92" s="351">
        <v>851921200140397</v>
      </c>
      <c r="B92" s="323" t="s">
        <v>1294</v>
      </c>
      <c r="C92" s="324" t="str">
        <f>CAZUL!D89</f>
        <v>TARIFAS BANCÁRIAS</v>
      </c>
      <c r="D92" s="325" t="str">
        <f>CAZUL!N89</f>
        <v>11/07/2022</v>
      </c>
      <c r="E92" s="323" t="str">
        <f>INICIO!D$5</f>
        <v>HOSPITAL E MATERNIDADE SÃO LUCAS</v>
      </c>
      <c r="F92" s="326" t="str">
        <f>VLOOKUP(G92,FORNECEDOR!$A$1:$B$1998,2,FALSE)</f>
        <v>00.000.000/0001-91</v>
      </c>
      <c r="G92" s="327" t="str">
        <f>CAZUL!E89</f>
        <v>BANCO DO BRASIL</v>
      </c>
      <c r="H92" s="328" t="str">
        <f>VLOOKUP(O92,DESPESAS!A$1:D$2034,2,FALSE)</f>
        <v>04.07</v>
      </c>
      <c r="I92" s="328" t="str">
        <f>VLOOKUP(O92,DESPESAS!A$1:D$2034,3,FALSE)</f>
        <v>TARIFAS BANCÁRIAS</v>
      </c>
      <c r="J92" s="329">
        <f>CAZUL!F89</f>
        <v>0</v>
      </c>
      <c r="K92" s="330">
        <f>CAZUL!G89</f>
        <v>11</v>
      </c>
      <c r="L92" s="329">
        <f>CAZUL!H89</f>
        <v>0</v>
      </c>
      <c r="M92" s="331" t="s">
        <v>1295</v>
      </c>
      <c r="N92" s="332"/>
      <c r="O92" s="333" t="str">
        <f>CAZUL!C89</f>
        <v>TARIFAS BANCÁRIAS</v>
      </c>
    </row>
    <row r="93" spans="1:15" s="335" customFormat="1" ht="20.100000000000001" customHeight="1">
      <c r="A93" s="351">
        <v>851921200140398</v>
      </c>
      <c r="B93" s="323" t="s">
        <v>1294</v>
      </c>
      <c r="C93" s="324" t="str">
        <f>CAZUL!D90</f>
        <v>TARIFAS BANCÁRIAS</v>
      </c>
      <c r="D93" s="325" t="str">
        <f>CAZUL!N90</f>
        <v>11/07/2022</v>
      </c>
      <c r="E93" s="323" t="str">
        <f>INICIO!D$5</f>
        <v>HOSPITAL E MATERNIDADE SÃO LUCAS</v>
      </c>
      <c r="F93" s="326" t="str">
        <f>VLOOKUP(G93,FORNECEDOR!$A$1:$B$1998,2,FALSE)</f>
        <v>00.000.000/0001-91</v>
      </c>
      <c r="G93" s="327" t="str">
        <f>CAZUL!E90</f>
        <v>BANCO DO BRASIL</v>
      </c>
      <c r="H93" s="328" t="str">
        <f>VLOOKUP(O93,DESPESAS!A$1:D$2034,2,FALSE)</f>
        <v>04.07</v>
      </c>
      <c r="I93" s="328" t="str">
        <f>VLOOKUP(O93,DESPESAS!A$1:D$2034,3,FALSE)</f>
        <v>TARIFAS BANCÁRIAS</v>
      </c>
      <c r="J93" s="329">
        <f>CAZUL!F90</f>
        <v>0</v>
      </c>
      <c r="K93" s="330">
        <f>CAZUL!G90</f>
        <v>11</v>
      </c>
      <c r="L93" s="329">
        <f>CAZUL!H90</f>
        <v>0</v>
      </c>
      <c r="M93" s="331" t="s">
        <v>1295</v>
      </c>
      <c r="N93" s="332"/>
      <c r="O93" s="333" t="str">
        <f>CAZUL!C90</f>
        <v>TARIFAS BANCÁRIAS</v>
      </c>
    </row>
    <row r="94" spans="1:15" s="335" customFormat="1" ht="20.100000000000001" customHeight="1">
      <c r="A94" s="351">
        <v>851921200140399</v>
      </c>
      <c r="B94" s="323" t="s">
        <v>1294</v>
      </c>
      <c r="C94" s="324" t="str">
        <f>CAZUL!D91</f>
        <v>TARIFAS BANCÁRIAS</v>
      </c>
      <c r="D94" s="325" t="str">
        <f>CAZUL!N91</f>
        <v>11/07/2022</v>
      </c>
      <c r="E94" s="323" t="str">
        <f>INICIO!D$5</f>
        <v>HOSPITAL E MATERNIDADE SÃO LUCAS</v>
      </c>
      <c r="F94" s="326" t="str">
        <f>VLOOKUP(G94,FORNECEDOR!$A$1:$B$1998,2,FALSE)</f>
        <v>00.000.000/0001-91</v>
      </c>
      <c r="G94" s="327" t="str">
        <f>CAZUL!E91</f>
        <v>BANCO DO BRASIL</v>
      </c>
      <c r="H94" s="328" t="str">
        <f>VLOOKUP(O94,DESPESAS!A$1:D$2034,2,FALSE)</f>
        <v>04.07</v>
      </c>
      <c r="I94" s="328" t="str">
        <f>VLOOKUP(O94,DESPESAS!A$1:D$2034,3,FALSE)</f>
        <v>TARIFAS BANCÁRIAS</v>
      </c>
      <c r="J94" s="329">
        <f>CAZUL!F91</f>
        <v>0</v>
      </c>
      <c r="K94" s="330">
        <f>CAZUL!G91</f>
        <v>11</v>
      </c>
      <c r="L94" s="329">
        <f>CAZUL!H91</f>
        <v>0</v>
      </c>
      <c r="M94" s="331" t="s">
        <v>1295</v>
      </c>
      <c r="N94" s="332"/>
      <c r="O94" s="333" t="str">
        <f>CAZUL!C91</f>
        <v>TARIFAS BANCÁRIAS</v>
      </c>
    </row>
    <row r="95" spans="1:15" s="335" customFormat="1" ht="20.100000000000001" customHeight="1">
      <c r="A95" s="351">
        <v>851921200140400</v>
      </c>
      <c r="B95" s="323" t="s">
        <v>1294</v>
      </c>
      <c r="C95" s="324" t="str">
        <f>CAZUL!D92</f>
        <v>TARIFAS BANCÁRIAS</v>
      </c>
      <c r="D95" s="325" t="str">
        <f>CAZUL!N92</f>
        <v>11/07/2022</v>
      </c>
      <c r="E95" s="323" t="str">
        <f>INICIO!D$5</f>
        <v>HOSPITAL E MATERNIDADE SÃO LUCAS</v>
      </c>
      <c r="F95" s="326" t="str">
        <f>VLOOKUP(G95,FORNECEDOR!$A$1:$B$1998,2,FALSE)</f>
        <v>00.000.000/0001-91</v>
      </c>
      <c r="G95" s="327" t="str">
        <f>CAZUL!E92</f>
        <v>BANCO DO BRASIL</v>
      </c>
      <c r="H95" s="328" t="str">
        <f>VLOOKUP(O95,DESPESAS!A$1:D$2034,2,FALSE)</f>
        <v>04.07</v>
      </c>
      <c r="I95" s="328" t="str">
        <f>VLOOKUP(O95,DESPESAS!A$1:D$2034,3,FALSE)</f>
        <v>TARIFAS BANCÁRIAS</v>
      </c>
      <c r="J95" s="329">
        <f>CAZUL!F92</f>
        <v>0</v>
      </c>
      <c r="K95" s="330">
        <f>CAZUL!G92</f>
        <v>11</v>
      </c>
      <c r="L95" s="329">
        <f>CAZUL!H92</f>
        <v>0</v>
      </c>
      <c r="M95" s="331" t="s">
        <v>1295</v>
      </c>
      <c r="N95" s="332"/>
      <c r="O95" s="333" t="str">
        <f>CAZUL!C92</f>
        <v>TARIFAS BANCÁRIAS</v>
      </c>
    </row>
    <row r="96" spans="1:15" s="335" customFormat="1" ht="20.100000000000001" customHeight="1">
      <c r="A96" s="351">
        <v>851921200140401</v>
      </c>
      <c r="B96" s="323" t="s">
        <v>1294</v>
      </c>
      <c r="C96" s="324" t="str">
        <f>CAZUL!D93</f>
        <v>TARIFAS BANCÁRIAS</v>
      </c>
      <c r="D96" s="325" t="str">
        <f>CAZUL!N93</f>
        <v>11/07/2022</v>
      </c>
      <c r="E96" s="323" t="str">
        <f>INICIO!D$5</f>
        <v>HOSPITAL E MATERNIDADE SÃO LUCAS</v>
      </c>
      <c r="F96" s="326" t="str">
        <f>VLOOKUP(G96,FORNECEDOR!$A$1:$B$1998,2,FALSE)</f>
        <v>00.000.000/0001-91</v>
      </c>
      <c r="G96" s="327" t="str">
        <f>CAZUL!E93</f>
        <v>BANCO DO BRASIL</v>
      </c>
      <c r="H96" s="328" t="str">
        <f>VLOOKUP(O96,DESPESAS!A$1:D$2034,2,FALSE)</f>
        <v>04.07</v>
      </c>
      <c r="I96" s="328" t="str">
        <f>VLOOKUP(O96,DESPESAS!A$1:D$2034,3,FALSE)</f>
        <v>TARIFAS BANCÁRIAS</v>
      </c>
      <c r="J96" s="329">
        <f>CAZUL!F93</f>
        <v>0</v>
      </c>
      <c r="K96" s="330">
        <f>CAZUL!G93</f>
        <v>11</v>
      </c>
      <c r="L96" s="329">
        <f>CAZUL!H93</f>
        <v>0</v>
      </c>
      <c r="M96" s="331" t="s">
        <v>1295</v>
      </c>
      <c r="N96" s="332"/>
      <c r="O96" s="333" t="str">
        <f>CAZUL!C93</f>
        <v>TARIFAS BANCÁRIAS</v>
      </c>
    </row>
    <row r="97" spans="1:15" s="335" customFormat="1" ht="20.100000000000001" customHeight="1">
      <c r="A97" s="351">
        <v>851921200140402</v>
      </c>
      <c r="B97" s="323" t="s">
        <v>1294</v>
      </c>
      <c r="C97" s="324" t="str">
        <f>CAZUL!D94</f>
        <v>TARIFAS BANCÁRIAS</v>
      </c>
      <c r="D97" s="325" t="str">
        <f>CAZUL!N94</f>
        <v>11/07/2022</v>
      </c>
      <c r="E97" s="323" t="str">
        <f>INICIO!D$5</f>
        <v>HOSPITAL E MATERNIDADE SÃO LUCAS</v>
      </c>
      <c r="F97" s="326" t="str">
        <f>VLOOKUP(G97,FORNECEDOR!$A$1:$B$1998,2,FALSE)</f>
        <v>00.000.000/0001-91</v>
      </c>
      <c r="G97" s="327" t="str">
        <f>CAZUL!E94</f>
        <v>BANCO DO BRASIL</v>
      </c>
      <c r="H97" s="328" t="str">
        <f>VLOOKUP(O97,DESPESAS!A$1:D$2034,2,FALSE)</f>
        <v>04.07</v>
      </c>
      <c r="I97" s="328" t="str">
        <f>VLOOKUP(O97,DESPESAS!A$1:D$2034,3,FALSE)</f>
        <v>TARIFAS BANCÁRIAS</v>
      </c>
      <c r="J97" s="329">
        <f>CAZUL!F94</f>
        <v>0</v>
      </c>
      <c r="K97" s="330">
        <f>CAZUL!G94</f>
        <v>11</v>
      </c>
      <c r="L97" s="329">
        <f>CAZUL!H94</f>
        <v>0</v>
      </c>
      <c r="M97" s="331" t="s">
        <v>1295</v>
      </c>
      <c r="N97" s="332"/>
      <c r="O97" s="333" t="str">
        <f>CAZUL!C94</f>
        <v>TARIFAS BANCÁRIAS</v>
      </c>
    </row>
    <row r="98" spans="1:15" s="335" customFormat="1" ht="20.100000000000001" customHeight="1">
      <c r="A98" s="351">
        <v>851921200140403</v>
      </c>
      <c r="B98" s="323" t="s">
        <v>1294</v>
      </c>
      <c r="C98" s="324" t="str">
        <f>CAZUL!D95</f>
        <v>TARIFAS BANCÁRIAS</v>
      </c>
      <c r="D98" s="325" t="str">
        <f>CAZUL!N95</f>
        <v>11/07/2022</v>
      </c>
      <c r="E98" s="323" t="str">
        <f>INICIO!D$5</f>
        <v>HOSPITAL E MATERNIDADE SÃO LUCAS</v>
      </c>
      <c r="F98" s="326" t="str">
        <f>VLOOKUP(G98,FORNECEDOR!$A$1:$B$1998,2,FALSE)</f>
        <v>00.000.000/0001-91</v>
      </c>
      <c r="G98" s="327" t="str">
        <f>CAZUL!E95</f>
        <v>BANCO DO BRASIL</v>
      </c>
      <c r="H98" s="328" t="str">
        <f>VLOOKUP(O98,DESPESAS!A$1:D$2034,2,FALSE)</f>
        <v>04.07</v>
      </c>
      <c r="I98" s="328" t="str">
        <f>VLOOKUP(O98,DESPESAS!A$1:D$2034,3,FALSE)</f>
        <v>TARIFAS BANCÁRIAS</v>
      </c>
      <c r="J98" s="329">
        <f>CAZUL!F95</f>
        <v>0</v>
      </c>
      <c r="K98" s="330">
        <f>CAZUL!G95</f>
        <v>11</v>
      </c>
      <c r="L98" s="329">
        <f>CAZUL!H95</f>
        <v>0</v>
      </c>
      <c r="M98" s="331" t="s">
        <v>1295</v>
      </c>
      <c r="N98" s="332"/>
      <c r="O98" s="333" t="str">
        <f>CAZUL!C95</f>
        <v>TARIFAS BANCÁRIAS</v>
      </c>
    </row>
    <row r="99" spans="1:15" s="335" customFormat="1" ht="20.100000000000001" customHeight="1">
      <c r="A99" s="351">
        <v>851921200140404</v>
      </c>
      <c r="B99" s="323" t="s">
        <v>1294</v>
      </c>
      <c r="C99" s="324" t="str">
        <f>CAZUL!D96</f>
        <v>TARIFAS BANCÁRIAS</v>
      </c>
      <c r="D99" s="325" t="str">
        <f>CAZUL!N96</f>
        <v>11/07/2022</v>
      </c>
      <c r="E99" s="323" t="str">
        <f>INICIO!D$5</f>
        <v>HOSPITAL E MATERNIDADE SÃO LUCAS</v>
      </c>
      <c r="F99" s="326" t="str">
        <f>VLOOKUP(G99,FORNECEDOR!$A$1:$B$1998,2,FALSE)</f>
        <v>00.000.000/0001-91</v>
      </c>
      <c r="G99" s="327" t="str">
        <f>CAZUL!E96</f>
        <v>BANCO DO BRASIL</v>
      </c>
      <c r="H99" s="328" t="str">
        <f>VLOOKUP(O99,DESPESAS!A$1:D$2034,2,FALSE)</f>
        <v>04.07</v>
      </c>
      <c r="I99" s="328" t="str">
        <f>VLOOKUP(O99,DESPESAS!A$1:D$2034,3,FALSE)</f>
        <v>TARIFAS BANCÁRIAS</v>
      </c>
      <c r="J99" s="329">
        <f>CAZUL!F96</f>
        <v>0</v>
      </c>
      <c r="K99" s="330">
        <f>CAZUL!G96</f>
        <v>11</v>
      </c>
      <c r="L99" s="329">
        <f>CAZUL!H96</f>
        <v>0</v>
      </c>
      <c r="M99" s="331" t="s">
        <v>1295</v>
      </c>
      <c r="N99" s="332"/>
      <c r="O99" s="333" t="str">
        <f>CAZUL!C96</f>
        <v>TARIFAS BANCÁRIAS</v>
      </c>
    </row>
    <row r="100" spans="1:15" s="335" customFormat="1" ht="20.100000000000001" customHeight="1">
      <c r="A100" s="351">
        <v>851921200140405</v>
      </c>
      <c r="B100" s="323" t="s">
        <v>1294</v>
      </c>
      <c r="C100" s="324" t="str">
        <f>CAZUL!D97</f>
        <v>TARIFAS BANCÁRIAS</v>
      </c>
      <c r="D100" s="325" t="str">
        <f>CAZUL!N97</f>
        <v>11/07/2022</v>
      </c>
      <c r="E100" s="323" t="str">
        <f>INICIO!D$5</f>
        <v>HOSPITAL E MATERNIDADE SÃO LUCAS</v>
      </c>
      <c r="F100" s="326" t="str">
        <f>VLOOKUP(G100,FORNECEDOR!$A$1:$B$1998,2,FALSE)</f>
        <v>00.000.000/0001-91</v>
      </c>
      <c r="G100" s="327" t="str">
        <f>CAZUL!E97</f>
        <v>BANCO DO BRASIL</v>
      </c>
      <c r="H100" s="328" t="str">
        <f>VLOOKUP(O100,DESPESAS!A$1:D$2034,2,FALSE)</f>
        <v>04.07</v>
      </c>
      <c r="I100" s="328" t="str">
        <f>VLOOKUP(O100,DESPESAS!A$1:D$2034,3,FALSE)</f>
        <v>TARIFAS BANCÁRIAS</v>
      </c>
      <c r="J100" s="329">
        <f>CAZUL!F97</f>
        <v>0</v>
      </c>
      <c r="K100" s="330">
        <f>CAZUL!G97</f>
        <v>11</v>
      </c>
      <c r="L100" s="329">
        <f>CAZUL!H97</f>
        <v>0</v>
      </c>
      <c r="M100" s="331" t="s">
        <v>1295</v>
      </c>
      <c r="N100" s="332"/>
      <c r="O100" s="333" t="str">
        <f>CAZUL!C97</f>
        <v>TARIFAS BANCÁRIAS</v>
      </c>
    </row>
    <row r="101" spans="1:15" s="335" customFormat="1" ht="20.100000000000001" customHeight="1">
      <c r="A101" s="351">
        <v>71215</v>
      </c>
      <c r="B101" s="323" t="s">
        <v>1294</v>
      </c>
      <c r="C101" s="324" t="str">
        <f>CAZUL!D98</f>
        <v>3/3NF 161660</v>
      </c>
      <c r="D101" s="325" t="str">
        <f>CAZUL!N98</f>
        <v>12/07/2022</v>
      </c>
      <c r="E101" s="323" t="str">
        <f>INICIO!D$5</f>
        <v>HOSPITAL E MATERNIDADE SÃO LUCAS</v>
      </c>
      <c r="F101" s="326" t="str">
        <f>VLOOKUP(G101,FORNECEDOR!$A$1:$B$1998,2,FALSE)</f>
        <v>12.882.932/0001-94</v>
      </c>
      <c r="G101" s="327" t="str">
        <f>CAZUL!E98</f>
        <v>EXOMED COMERCIO ATACADISTA DE MEDICAMENTOS LTDA</v>
      </c>
      <c r="H101" s="328" t="str">
        <f>VLOOKUP(O101,DESPESAS!A$1:D$2034,2,FALSE)</f>
        <v>02.01</v>
      </c>
      <c r="I101" s="328" t="str">
        <f>VLOOKUP(O101,DESPESAS!A$1:D$2034,3,FALSE)</f>
        <v>MEDICAMENTOS</v>
      </c>
      <c r="J101" s="329">
        <f>CAZUL!F98</f>
        <v>0</v>
      </c>
      <c r="K101" s="330">
        <f>CAZUL!G98</f>
        <v>2585.13</v>
      </c>
      <c r="L101" s="329">
        <f>CAZUL!H98</f>
        <v>0</v>
      </c>
      <c r="M101" s="331" t="s">
        <v>1295</v>
      </c>
      <c r="N101" s="332"/>
      <c r="O101" s="333" t="str">
        <f>CAZUL!C98</f>
        <v>MEDICAMENTOS</v>
      </c>
    </row>
    <row r="102" spans="1:15" s="335" customFormat="1" ht="20.100000000000001" customHeight="1">
      <c r="A102" s="351">
        <v>552967000022353</v>
      </c>
      <c r="B102" s="323" t="s">
        <v>1294</v>
      </c>
      <c r="C102" s="324" t="str">
        <f>CAZUL!D99</f>
        <v>1/1NFS-e:975</v>
      </c>
      <c r="D102" s="325" t="str">
        <f>CAZUL!N99</f>
        <v>12/07/2022</v>
      </c>
      <c r="E102" s="323" t="str">
        <f>INICIO!D$5</f>
        <v>HOSPITAL E MATERNIDADE SÃO LUCAS</v>
      </c>
      <c r="F102" s="326" t="str">
        <f>VLOOKUP(G102,FORNECEDOR!$A$1:$B$1998,2,FALSE)</f>
        <v>33.640.120/0001-02</v>
      </c>
      <c r="G102" s="327" t="str">
        <f>CAZUL!E99</f>
        <v>LIRIO - SERVIÇOS MÉDICOS LTDA</v>
      </c>
      <c r="H102" s="328" t="str">
        <f>VLOOKUP(O102,DESPESAS!A$1:D$2034,2,FALSE)</f>
        <v>03.21</v>
      </c>
      <c r="I102" s="328" t="str">
        <f>VLOOKUP(O102,DESPESAS!A$1:D$2034,3,FALSE)</f>
        <v>SERVIÇOS MÉDICOS</v>
      </c>
      <c r="J102" s="329">
        <f>CAZUL!F99</f>
        <v>0</v>
      </c>
      <c r="K102" s="330">
        <f>CAZUL!G99</f>
        <v>2270.46</v>
      </c>
      <c r="L102" s="329">
        <f>CAZUL!H99</f>
        <v>0</v>
      </c>
      <c r="M102" s="331" t="s">
        <v>1295</v>
      </c>
      <c r="N102" s="332"/>
      <c r="O102" s="333" t="str">
        <f>CAZUL!C99</f>
        <v>Serviço Médico</v>
      </c>
    </row>
    <row r="103" spans="1:15" s="335" customFormat="1" ht="20.100000000000001" customHeight="1">
      <c r="A103" s="351">
        <v>71201</v>
      </c>
      <c r="B103" s="323" t="s">
        <v>1294</v>
      </c>
      <c r="C103" s="324" t="str">
        <f>CAZUL!D100</f>
        <v>1/1NFS-e:309</v>
      </c>
      <c r="D103" s="325" t="str">
        <f>CAZUL!N100</f>
        <v>12/07/2022</v>
      </c>
      <c r="E103" s="323" t="str">
        <f>INICIO!D$5</f>
        <v>HOSPITAL E MATERNIDADE SÃO LUCAS</v>
      </c>
      <c r="F103" s="326" t="str">
        <f>VLOOKUP(G103,FORNECEDOR!$A$1:$B$1998,2,FALSE)</f>
        <v>26.102.304/0001-53</v>
      </c>
      <c r="G103" s="327" t="str">
        <f>CAZUL!E100</f>
        <v>NB SERVICOS MEDICOS LTDA - ME</v>
      </c>
      <c r="H103" s="328" t="str">
        <f>VLOOKUP(O103,DESPESAS!A$1:D$2034,2,FALSE)</f>
        <v>03.21</v>
      </c>
      <c r="I103" s="328" t="str">
        <f>VLOOKUP(O103,DESPESAS!A$1:D$2034,3,FALSE)</f>
        <v>SERVIÇOS MÉDICOS</v>
      </c>
      <c r="J103" s="329">
        <f>CAZUL!F100</f>
        <v>0</v>
      </c>
      <c r="K103" s="330">
        <f>CAZUL!G100</f>
        <v>7242.82</v>
      </c>
      <c r="L103" s="329">
        <f>CAZUL!H100</f>
        <v>0</v>
      </c>
      <c r="M103" s="331" t="s">
        <v>1295</v>
      </c>
      <c r="N103" s="332"/>
      <c r="O103" s="333" t="str">
        <f>CAZUL!C100</f>
        <v>Serviço Médico</v>
      </c>
    </row>
    <row r="104" spans="1:15" s="335" customFormat="1" ht="20.100000000000001" customHeight="1">
      <c r="A104" s="351">
        <v>71202</v>
      </c>
      <c r="B104" s="323" t="s">
        <v>1294</v>
      </c>
      <c r="C104" s="324" t="str">
        <f>CAZUL!D101</f>
        <v>1/1NFS-e:275</v>
      </c>
      <c r="D104" s="325" t="str">
        <f>CAZUL!N101</f>
        <v>12/07/2022</v>
      </c>
      <c r="E104" s="323" t="str">
        <f>INICIO!D$5</f>
        <v>HOSPITAL E MATERNIDADE SÃO LUCAS</v>
      </c>
      <c r="F104" s="326" t="str">
        <f>VLOOKUP(G104,FORNECEDOR!$A$1:$B$1998,2,FALSE)</f>
        <v>25.109.328/0001-71</v>
      </c>
      <c r="G104" s="327" t="str">
        <f>CAZUL!E101</f>
        <v>PEDIATRICE SERV MEDICOS E REAB FISISCA LTDA - ME</v>
      </c>
      <c r="H104" s="328" t="str">
        <f>VLOOKUP(O104,DESPESAS!A$1:D$2034,2,FALSE)</f>
        <v>03.21</v>
      </c>
      <c r="I104" s="328" t="str">
        <f>VLOOKUP(O104,DESPESAS!A$1:D$2034,3,FALSE)</f>
        <v>SERVIÇOS MÉDICOS</v>
      </c>
      <c r="J104" s="329">
        <f>CAZUL!F101</f>
        <v>0</v>
      </c>
      <c r="K104" s="330">
        <f>CAZUL!G101</f>
        <v>49950.27</v>
      </c>
      <c r="L104" s="329">
        <f>CAZUL!H101</f>
        <v>0</v>
      </c>
      <c r="M104" s="331" t="s">
        <v>1295</v>
      </c>
      <c r="N104" s="332"/>
      <c r="O104" s="333" t="str">
        <f>CAZUL!C101</f>
        <v>Serviço Médico</v>
      </c>
    </row>
    <row r="105" spans="1:15" s="335" customFormat="1" ht="20.100000000000001" customHeight="1">
      <c r="A105" s="351">
        <v>71203</v>
      </c>
      <c r="B105" s="323" t="s">
        <v>1294</v>
      </c>
      <c r="C105" s="324" t="str">
        <f>CAZUL!D102</f>
        <v>1/1NFS-e:210</v>
      </c>
      <c r="D105" s="325" t="str">
        <f>CAZUL!N102</f>
        <v>12/07/2022</v>
      </c>
      <c r="E105" s="323" t="str">
        <f>INICIO!D$5</f>
        <v>HOSPITAL E MATERNIDADE SÃO LUCAS</v>
      </c>
      <c r="F105" s="326" t="str">
        <f>VLOOKUP(G105,FORNECEDOR!$A$1:$B$1998,2,FALSE)</f>
        <v xml:space="preserve"> 25.035.280/0001-02</v>
      </c>
      <c r="G105" s="327" t="str">
        <f>CAZUL!E102</f>
        <v>PRIMEIROS PASSOS - SERV DE ASSIST PEDIATRICA LTDA</v>
      </c>
      <c r="H105" s="328" t="str">
        <f>VLOOKUP(O105,DESPESAS!A$1:D$2034,2,FALSE)</f>
        <v>03.21</v>
      </c>
      <c r="I105" s="328" t="str">
        <f>VLOOKUP(O105,DESPESAS!A$1:D$2034,3,FALSE)</f>
        <v>SERVIÇOS MÉDICOS</v>
      </c>
      <c r="J105" s="329">
        <f>CAZUL!F102</f>
        <v>0</v>
      </c>
      <c r="K105" s="330">
        <f>CAZUL!G102</f>
        <v>20547.669999999998</v>
      </c>
      <c r="L105" s="329">
        <f>CAZUL!H102</f>
        <v>0</v>
      </c>
      <c r="M105" s="331" t="s">
        <v>1295</v>
      </c>
      <c r="N105" s="332"/>
      <c r="O105" s="333" t="str">
        <f>CAZUL!C102</f>
        <v>Serviço Médico</v>
      </c>
    </row>
    <row r="106" spans="1:15" s="335" customFormat="1" ht="20.100000000000001" customHeight="1">
      <c r="A106" s="351">
        <v>71204</v>
      </c>
      <c r="B106" s="323" t="s">
        <v>1294</v>
      </c>
      <c r="C106" s="324" t="str">
        <f>CAZUL!D103</f>
        <v>1/1NFS-e:99</v>
      </c>
      <c r="D106" s="325" t="str">
        <f>CAZUL!N103</f>
        <v>12/07/2022</v>
      </c>
      <c r="E106" s="323" t="str">
        <f>INICIO!D$5</f>
        <v>HOSPITAL E MATERNIDADE SÃO LUCAS</v>
      </c>
      <c r="F106" s="326" t="str">
        <f>VLOOKUP(G106,FORNECEDOR!$A$1:$B$1998,2,FALSE)</f>
        <v xml:space="preserve">40.000.626/0001-12 </v>
      </c>
      <c r="G106" s="327" t="str">
        <f>CAZUL!E103</f>
        <v>S. &amp; E. SERVIÇOS MEDICOS E ASSISTENCIA PEDIATRICA</v>
      </c>
      <c r="H106" s="328" t="str">
        <f>VLOOKUP(O106,DESPESAS!A$1:D$2034,2,FALSE)</f>
        <v>03.21</v>
      </c>
      <c r="I106" s="328" t="str">
        <f>VLOOKUP(O106,DESPESAS!A$1:D$2034,3,FALSE)</f>
        <v>SERVIÇOS MÉDICOS</v>
      </c>
      <c r="J106" s="329">
        <f>CAZUL!F103</f>
        <v>0</v>
      </c>
      <c r="K106" s="330">
        <f>CAZUL!G103</f>
        <v>1814.43</v>
      </c>
      <c r="L106" s="329">
        <f>CAZUL!H103</f>
        <v>0</v>
      </c>
      <c r="M106" s="331" t="s">
        <v>1295</v>
      </c>
      <c r="N106" s="332"/>
      <c r="O106" s="333" t="str">
        <f>CAZUL!C103</f>
        <v>Serviço Médico</v>
      </c>
    </row>
    <row r="107" spans="1:15" s="335" customFormat="1" ht="20.100000000000001" customHeight="1">
      <c r="A107" s="351">
        <v>71205</v>
      </c>
      <c r="B107" s="323" t="s">
        <v>1294</v>
      </c>
      <c r="C107" s="324" t="str">
        <f>CAZUL!D104</f>
        <v>1/1NFS-e:225</v>
      </c>
      <c r="D107" s="325" t="str">
        <f>CAZUL!N104</f>
        <v>12/07/2022</v>
      </c>
      <c r="E107" s="323" t="str">
        <f>INICIO!D$5</f>
        <v>HOSPITAL E MATERNIDADE SÃO LUCAS</v>
      </c>
      <c r="F107" s="326" t="str">
        <f>VLOOKUP(G107,FORNECEDOR!$A$1:$B$1998,2,FALSE)</f>
        <v>26.236.658/0001-90</v>
      </c>
      <c r="G107" s="327" t="str">
        <f>CAZUL!E104</f>
        <v>SILVER MED SERVICOS DE SAUDE LTDA</v>
      </c>
      <c r="H107" s="328" t="str">
        <f>VLOOKUP(O107,DESPESAS!A$1:D$2034,2,FALSE)</f>
        <v>03.21</v>
      </c>
      <c r="I107" s="328" t="str">
        <f>VLOOKUP(O107,DESPESAS!A$1:D$2034,3,FALSE)</f>
        <v>SERVIÇOS MÉDICOS</v>
      </c>
      <c r="J107" s="329">
        <f>CAZUL!F104</f>
        <v>0</v>
      </c>
      <c r="K107" s="330">
        <f>CAZUL!G104</f>
        <v>5789.71</v>
      </c>
      <c r="L107" s="329">
        <f>CAZUL!H104</f>
        <v>0</v>
      </c>
      <c r="M107" s="331" t="s">
        <v>1295</v>
      </c>
      <c r="N107" s="332"/>
      <c r="O107" s="333" t="str">
        <f>CAZUL!C104</f>
        <v>Serviço Médico</v>
      </c>
    </row>
    <row r="108" spans="1:15" s="335" customFormat="1" ht="20.100000000000001" customHeight="1">
      <c r="A108" s="351">
        <v>71206</v>
      </c>
      <c r="B108" s="323" t="s">
        <v>1294</v>
      </c>
      <c r="C108" s="324" t="str">
        <f>CAZUL!D105</f>
        <v>1/1NFS-e:136</v>
      </c>
      <c r="D108" s="325" t="str">
        <f>CAZUL!N105</f>
        <v>12/07/2022</v>
      </c>
      <c r="E108" s="323" t="str">
        <f>INICIO!D$5</f>
        <v>HOSPITAL E MATERNIDADE SÃO LUCAS</v>
      </c>
      <c r="F108" s="326" t="str">
        <f>VLOOKUP(G108,FORNECEDOR!$A$1:$B$1998,2,FALSE)</f>
        <v>30.941.696/0001-11</v>
      </c>
      <c r="G108" s="327" t="str">
        <f>CAZUL!E105</f>
        <v>UP CARIRI</v>
      </c>
      <c r="H108" s="328" t="str">
        <f>VLOOKUP(O108,DESPESAS!A$1:D$2034,2,FALSE)</f>
        <v>03.21</v>
      </c>
      <c r="I108" s="328" t="str">
        <f>VLOOKUP(O108,DESPESAS!A$1:D$2034,3,FALSE)</f>
        <v>SERVIÇOS MÉDICOS</v>
      </c>
      <c r="J108" s="329">
        <f>CAZUL!F105</f>
        <v>0</v>
      </c>
      <c r="K108" s="330">
        <f>CAZUL!G105</f>
        <v>567.59</v>
      </c>
      <c r="L108" s="329">
        <f>CAZUL!H105</f>
        <v>0</v>
      </c>
      <c r="M108" s="331" t="s">
        <v>1295</v>
      </c>
      <c r="N108" s="332"/>
      <c r="O108" s="333" t="str">
        <f>CAZUL!C105</f>
        <v>Serviço Médico</v>
      </c>
    </row>
    <row r="109" spans="1:15" s="335" customFormat="1" ht="20.100000000000001" customHeight="1">
      <c r="A109" s="351">
        <v>71208</v>
      </c>
      <c r="B109" s="323" t="s">
        <v>1294</v>
      </c>
      <c r="C109" s="324" t="str">
        <f>CAZUL!D106</f>
        <v>1/1NFS-e:21</v>
      </c>
      <c r="D109" s="325" t="str">
        <f>CAZUL!N106</f>
        <v>12/07/2022</v>
      </c>
      <c r="E109" s="323" t="str">
        <f>INICIO!D$5</f>
        <v>HOSPITAL E MATERNIDADE SÃO LUCAS</v>
      </c>
      <c r="F109" s="326" t="str">
        <f>VLOOKUP(G109,FORNECEDOR!$A$1:$B$1998,2,FALSE)</f>
        <v>44.307.953/0001-72</v>
      </c>
      <c r="G109" s="327" t="str">
        <f>CAZUL!E106</f>
        <v>CICERO HYTTALLO CARNEIRO BALDUINO</v>
      </c>
      <c r="H109" s="328" t="str">
        <f>VLOOKUP(O109,DESPESAS!A$1:D$2034,2,FALSE)</f>
        <v>03.21</v>
      </c>
      <c r="I109" s="328" t="str">
        <f>VLOOKUP(O109,DESPESAS!A$1:D$2034,3,FALSE)</f>
        <v>SERVIÇOS MÉDICOS</v>
      </c>
      <c r="J109" s="329">
        <f>CAZUL!F106</f>
        <v>0</v>
      </c>
      <c r="K109" s="330">
        <f>CAZUL!G106</f>
        <v>5443.33</v>
      </c>
      <c r="L109" s="329">
        <f>CAZUL!H106</f>
        <v>0</v>
      </c>
      <c r="M109" s="331" t="s">
        <v>1295</v>
      </c>
      <c r="N109" s="332"/>
      <c r="O109" s="333" t="str">
        <f>CAZUL!C106</f>
        <v>Serviço Médico</v>
      </c>
    </row>
    <row r="110" spans="1:15" s="335" customFormat="1" ht="20.100000000000001" customHeight="1">
      <c r="A110" s="351">
        <v>71207</v>
      </c>
      <c r="B110" s="323" t="s">
        <v>1294</v>
      </c>
      <c r="C110" s="324" t="str">
        <f>CAZUL!D107</f>
        <v>1/1NFS-e:830</v>
      </c>
      <c r="D110" s="325" t="str">
        <f>CAZUL!N107</f>
        <v>12/07/2022</v>
      </c>
      <c r="E110" s="323" t="str">
        <f>INICIO!D$5</f>
        <v>HOSPITAL E MATERNIDADE SÃO LUCAS</v>
      </c>
      <c r="F110" s="326" t="str">
        <f>VLOOKUP(G110,FORNECEDOR!$A$1:$B$1998,2,FALSE)</f>
        <v>22.732.936/0001-40</v>
      </c>
      <c r="G110" s="327" t="str">
        <f>CAZUL!E107</f>
        <v>MIX ASSESSORIA MEDICA</v>
      </c>
      <c r="H110" s="328" t="str">
        <f>VLOOKUP(O110,DESPESAS!A$1:D$2034,2,FALSE)</f>
        <v>03.21</v>
      </c>
      <c r="I110" s="328" t="str">
        <f>VLOOKUP(O110,DESPESAS!A$1:D$2034,3,FALSE)</f>
        <v>SERVIÇOS MÉDICOS</v>
      </c>
      <c r="J110" s="329">
        <f>CAZUL!F107</f>
        <v>0</v>
      </c>
      <c r="K110" s="330">
        <f>CAZUL!G107</f>
        <v>17971.8</v>
      </c>
      <c r="L110" s="329">
        <f>CAZUL!H107</f>
        <v>0</v>
      </c>
      <c r="M110" s="331" t="s">
        <v>1295</v>
      </c>
      <c r="N110" s="332"/>
      <c r="O110" s="333" t="str">
        <f>CAZUL!C107</f>
        <v>Serviço Médico</v>
      </c>
    </row>
    <row r="111" spans="1:15" s="335" customFormat="1" ht="20.100000000000001" customHeight="1">
      <c r="A111" s="351">
        <v>71209</v>
      </c>
      <c r="B111" s="323" t="s">
        <v>1294</v>
      </c>
      <c r="C111" s="324" t="str">
        <f>CAZUL!D108</f>
        <v>1/1NFS-e:20</v>
      </c>
      <c r="D111" s="325" t="str">
        <f>CAZUL!N108</f>
        <v>12/07/2022</v>
      </c>
      <c r="E111" s="323" t="str">
        <f>INICIO!D$5</f>
        <v>HOSPITAL E MATERNIDADE SÃO LUCAS</v>
      </c>
      <c r="F111" s="326" t="str">
        <f>VLOOKUP(G111,FORNECEDOR!$A$1:$B$1998,2,FALSE)</f>
        <v>44.307.548/0001-54</v>
      </c>
      <c r="G111" s="327" t="str">
        <f>CAZUL!E108</f>
        <v>EMANUELLY GONCALVES SARAIVA</v>
      </c>
      <c r="H111" s="328" t="str">
        <f>VLOOKUP(O111,DESPESAS!A$1:D$2034,2,FALSE)</f>
        <v>03.21</v>
      </c>
      <c r="I111" s="328" t="str">
        <f>VLOOKUP(O111,DESPESAS!A$1:D$2034,3,FALSE)</f>
        <v>SERVIÇOS MÉDICOS</v>
      </c>
      <c r="J111" s="329">
        <f>CAZUL!F108</f>
        <v>0</v>
      </c>
      <c r="K111" s="330">
        <f>CAZUL!G108</f>
        <v>5201.3999999999996</v>
      </c>
      <c r="L111" s="329">
        <f>CAZUL!H108</f>
        <v>0</v>
      </c>
      <c r="M111" s="331" t="s">
        <v>1295</v>
      </c>
      <c r="N111" s="332"/>
      <c r="O111" s="333" t="str">
        <f>CAZUL!C108</f>
        <v>Serviço Médico</v>
      </c>
    </row>
    <row r="112" spans="1:15" s="335" customFormat="1" ht="20.100000000000001" customHeight="1">
      <c r="A112" s="353">
        <v>71210</v>
      </c>
      <c r="B112" s="323" t="s">
        <v>1294</v>
      </c>
      <c r="C112" s="324" t="str">
        <f>CAZUL!D109</f>
        <v>1/1NFS-e:229</v>
      </c>
      <c r="D112" s="325" t="str">
        <f>CAZUL!N109</f>
        <v>12/07/2022</v>
      </c>
      <c r="E112" s="323" t="str">
        <f>INICIO!D$5</f>
        <v>HOSPITAL E MATERNIDADE SÃO LUCAS</v>
      </c>
      <c r="F112" s="326" t="str">
        <f>VLOOKUP(G112,FORNECEDOR!$A$1:$B$1998,2,FALSE)</f>
        <v>31.253.569/0001-92</v>
      </c>
      <c r="G112" s="327" t="str">
        <f>CAZUL!E109</f>
        <v>ESSENCE MED</v>
      </c>
      <c r="H112" s="328" t="str">
        <f>VLOOKUP(O112,DESPESAS!A$1:D$2034,2,FALSE)</f>
        <v>03.21</v>
      </c>
      <c r="I112" s="328" t="str">
        <f>VLOOKUP(O112,DESPESAS!A$1:D$2034,3,FALSE)</f>
        <v>SERVIÇOS MÉDICOS</v>
      </c>
      <c r="J112" s="329">
        <f>CAZUL!F109</f>
        <v>0</v>
      </c>
      <c r="K112" s="330">
        <f>CAZUL!G109</f>
        <v>20661.3</v>
      </c>
      <c r="L112" s="329">
        <f>CAZUL!H109</f>
        <v>0</v>
      </c>
      <c r="M112" s="331" t="s">
        <v>1295</v>
      </c>
      <c r="N112" s="332"/>
      <c r="O112" s="333" t="str">
        <f>CAZUL!C109</f>
        <v>Serviço Médico</v>
      </c>
    </row>
    <row r="113" spans="1:15" s="335" customFormat="1" ht="20.100000000000001" customHeight="1">
      <c r="A113" s="353">
        <v>71211</v>
      </c>
      <c r="B113" s="323" t="s">
        <v>1294</v>
      </c>
      <c r="C113" s="324" t="str">
        <f>CAZUL!D110</f>
        <v>1/1NFS-e:4066</v>
      </c>
      <c r="D113" s="325" t="str">
        <f>CAZUL!N110</f>
        <v>12/07/2022</v>
      </c>
      <c r="E113" s="323" t="str">
        <f>INICIO!D$5</f>
        <v>HOSPITAL E MATERNIDADE SÃO LUCAS</v>
      </c>
      <c r="F113" s="326" t="str">
        <f>VLOOKUP(G113,FORNECEDOR!$A$1:$B$1998,2,FALSE)</f>
        <v>12.342.816/0001-82</v>
      </c>
      <c r="G113" s="327" t="str">
        <f>CAZUL!E110</f>
        <v>ALL MEDICAL</v>
      </c>
      <c r="H113" s="328" t="str">
        <f>VLOOKUP(O113,DESPESAS!A$1:D$2034,2,FALSE)</f>
        <v>03.21</v>
      </c>
      <c r="I113" s="328" t="str">
        <f>VLOOKUP(O113,DESPESAS!A$1:D$2034,3,FALSE)</f>
        <v>SERVIÇOS MÉDICOS</v>
      </c>
      <c r="J113" s="329">
        <f>CAZUL!F110</f>
        <v>0</v>
      </c>
      <c r="K113" s="330">
        <f>CAZUL!G110</f>
        <v>3405.71</v>
      </c>
      <c r="L113" s="329">
        <f>CAZUL!H110</f>
        <v>0</v>
      </c>
      <c r="M113" s="331" t="s">
        <v>1295</v>
      </c>
      <c r="N113" s="332"/>
      <c r="O113" s="333" t="str">
        <f>CAZUL!C110</f>
        <v>Serviço Médico</v>
      </c>
    </row>
    <row r="114" spans="1:15" s="335" customFormat="1" ht="20.100000000000001" customHeight="1">
      <c r="A114" s="353">
        <v>71212</v>
      </c>
      <c r="B114" s="323" t="s">
        <v>1294</v>
      </c>
      <c r="C114" s="324" t="str">
        <f>CAZUL!D111</f>
        <v>1/1NFS-e:142</v>
      </c>
      <c r="D114" s="325" t="str">
        <f>CAZUL!N111</f>
        <v>12/07/2022</v>
      </c>
      <c r="E114" s="323" t="str">
        <f>INICIO!D$5</f>
        <v>HOSPITAL E MATERNIDADE SÃO LUCAS</v>
      </c>
      <c r="F114" s="326" t="str">
        <f>VLOOKUP(G114,FORNECEDOR!$A$1:$B$1998,2,FALSE)</f>
        <v>32.090.452/0001-06</v>
      </c>
      <c r="G114" s="327" t="str">
        <f>CAZUL!E111</f>
        <v>PRONTOCLINIC</v>
      </c>
      <c r="H114" s="328" t="str">
        <f>VLOOKUP(O114,DESPESAS!A$1:D$2034,2,FALSE)</f>
        <v>03.21</v>
      </c>
      <c r="I114" s="328" t="str">
        <f>VLOOKUP(O114,DESPESAS!A$1:D$2034,3,FALSE)</f>
        <v>SERVIÇOS MÉDICOS</v>
      </c>
      <c r="J114" s="329">
        <f>CAZUL!F111</f>
        <v>0</v>
      </c>
      <c r="K114" s="330">
        <f>CAZUL!G111</f>
        <v>1362.27</v>
      </c>
      <c r="L114" s="329">
        <f>CAZUL!H111</f>
        <v>0</v>
      </c>
      <c r="M114" s="331" t="s">
        <v>1295</v>
      </c>
      <c r="N114" s="332"/>
      <c r="O114" s="333" t="str">
        <f>CAZUL!C111</f>
        <v>Serviço Médico</v>
      </c>
    </row>
    <row r="115" spans="1:15" s="335" customFormat="1" ht="20.100000000000001" customHeight="1">
      <c r="A115" s="353">
        <v>550433000070472</v>
      </c>
      <c r="B115" s="323" t="s">
        <v>1294</v>
      </c>
      <c r="C115" s="324" t="str">
        <f>CAZUL!D112</f>
        <v>1/1NFS-e:236</v>
      </c>
      <c r="D115" s="325" t="str">
        <f>CAZUL!N112</f>
        <v>12/07/2022</v>
      </c>
      <c r="E115" s="323" t="str">
        <f>INICIO!D$5</f>
        <v>HOSPITAL E MATERNIDADE SÃO LUCAS</v>
      </c>
      <c r="F115" s="326" t="str">
        <f>VLOOKUP(G115,FORNECEDOR!$A$1:$B$1998,2,FALSE)</f>
        <v>28.055.308/0001-53</v>
      </c>
      <c r="G115" s="327" t="str">
        <f>CAZUL!E112</f>
        <v>VIVIANE DA FONSECA FELIX</v>
      </c>
      <c r="H115" s="328" t="str">
        <f>VLOOKUP(O115,DESPESAS!A$1:D$2034,2,FALSE)</f>
        <v>03.21</v>
      </c>
      <c r="I115" s="328" t="str">
        <f>VLOOKUP(O115,DESPESAS!A$1:D$2034,3,FALSE)</f>
        <v>SERVIÇOS MÉDICOS</v>
      </c>
      <c r="J115" s="329">
        <f>CAZUL!F112</f>
        <v>0</v>
      </c>
      <c r="K115" s="330">
        <f>CAZUL!G112</f>
        <v>3870.78</v>
      </c>
      <c r="L115" s="329">
        <f>CAZUL!H112</f>
        <v>0</v>
      </c>
      <c r="M115" s="331" t="s">
        <v>1295</v>
      </c>
      <c r="N115" s="332"/>
      <c r="O115" s="333" t="str">
        <f>CAZUL!C112</f>
        <v>Serviço Médico</v>
      </c>
    </row>
    <row r="116" spans="1:15" s="335" customFormat="1" ht="20.100000000000001" customHeight="1">
      <c r="A116" s="353">
        <v>71213</v>
      </c>
      <c r="B116" s="323" t="s">
        <v>1294</v>
      </c>
      <c r="C116" s="324" t="str">
        <f>CAZUL!D113</f>
        <v>1/1NFS-e:86</v>
      </c>
      <c r="D116" s="325" t="str">
        <f>CAZUL!N113</f>
        <v>12/07/2022</v>
      </c>
      <c r="E116" s="323" t="str">
        <f>INICIO!D$5</f>
        <v>HOSPITAL E MATERNIDADE SÃO LUCAS</v>
      </c>
      <c r="F116" s="326" t="str">
        <f>VLOOKUP(G116,FORNECEDOR!$A$1:$B$1998,2,FALSE)</f>
        <v>33.519.134/0001-72</v>
      </c>
      <c r="G116" s="327" t="str">
        <f>CAZUL!E113</f>
        <v>V. K. ALVES NOBRE MELO EIRELI</v>
      </c>
      <c r="H116" s="328" t="str">
        <f>VLOOKUP(O116,DESPESAS!A$1:D$2034,2,FALSE)</f>
        <v>03.21</v>
      </c>
      <c r="I116" s="328" t="str">
        <f>VLOOKUP(O116,DESPESAS!A$1:D$2034,3,FALSE)</f>
        <v>SERVIÇOS MÉDICOS</v>
      </c>
      <c r="J116" s="329">
        <f>CAZUL!F113</f>
        <v>0</v>
      </c>
      <c r="K116" s="330">
        <f>CAZUL!G113</f>
        <v>2419.2399999999998</v>
      </c>
      <c r="L116" s="329">
        <f>CAZUL!H113</f>
        <v>0</v>
      </c>
      <c r="M116" s="331" t="s">
        <v>1295</v>
      </c>
      <c r="N116" s="332"/>
      <c r="O116" s="333" t="str">
        <f>CAZUL!C113</f>
        <v>Serviço Médico</v>
      </c>
    </row>
    <row r="117" spans="1:15" s="335" customFormat="1" ht="20.100000000000001" customHeight="1">
      <c r="A117" s="353">
        <v>71214</v>
      </c>
      <c r="B117" s="323" t="s">
        <v>1294</v>
      </c>
      <c r="C117" s="324" t="str">
        <f>CAZUL!D114</f>
        <v>1/1NFS-e:166</v>
      </c>
      <c r="D117" s="325" t="str">
        <f>CAZUL!N114</f>
        <v>12/07/2022</v>
      </c>
      <c r="E117" s="323" t="str">
        <f>INICIO!D$5</f>
        <v>HOSPITAL E MATERNIDADE SÃO LUCAS</v>
      </c>
      <c r="F117" s="326" t="str">
        <f>VLOOKUP(G117,FORNECEDOR!$A$1:$B$1998,2,FALSE)</f>
        <v>28.633.248/0001-09</v>
      </c>
      <c r="G117" s="327" t="str">
        <f>CAZUL!E114</f>
        <v>ELIT MED</v>
      </c>
      <c r="H117" s="328" t="str">
        <f>VLOOKUP(O117,DESPESAS!A$1:D$2034,2,FALSE)</f>
        <v>03.21</v>
      </c>
      <c r="I117" s="328" t="str">
        <f>VLOOKUP(O117,DESPESAS!A$1:D$2034,3,FALSE)</f>
        <v>SERVIÇOS MÉDICOS</v>
      </c>
      <c r="J117" s="329">
        <f>CAZUL!F114</f>
        <v>0</v>
      </c>
      <c r="K117" s="330">
        <f>CAZUL!G114</f>
        <v>3405.68</v>
      </c>
      <c r="L117" s="329">
        <f>CAZUL!H114</f>
        <v>-154509.59000000023</v>
      </c>
      <c r="M117" s="331" t="s">
        <v>1295</v>
      </c>
      <c r="N117" s="332"/>
      <c r="O117" s="333" t="str">
        <f>CAZUL!C114</f>
        <v>Serviço Médico</v>
      </c>
    </row>
    <row r="118" spans="1:15" s="335" customFormat="1" ht="20.100000000000001" customHeight="1">
      <c r="A118" s="353">
        <v>551024000036331</v>
      </c>
      <c r="B118" s="323" t="s">
        <v>1294</v>
      </c>
      <c r="C118" s="324" t="str">
        <f>CAZUL!D115</f>
        <v>1/1NFS-e:43</v>
      </c>
      <c r="D118" s="325" t="str">
        <f>CAZUL!N115</f>
        <v>12/07/2022</v>
      </c>
      <c r="E118" s="323" t="str">
        <f>INICIO!D$5</f>
        <v>HOSPITAL E MATERNIDADE SÃO LUCAS</v>
      </c>
      <c r="F118" s="326" t="str">
        <f>VLOOKUP(G118,FORNECEDOR!$A$1:$B$1998,2,FALSE)</f>
        <v>37.113.606/0001-43</v>
      </c>
      <c r="G118" s="327" t="str">
        <f>CAZUL!E115</f>
        <v>ROMULO MOTA TEIXEIRA MENDES</v>
      </c>
      <c r="H118" s="328" t="str">
        <f>VLOOKUP(O118,DESPESAS!A$1:D$2034,2,FALSE)</f>
        <v>03.21</v>
      </c>
      <c r="I118" s="328" t="str">
        <f>VLOOKUP(O118,DESPESAS!A$1:D$2034,3,FALSE)</f>
        <v>SERVIÇOS MÉDICOS</v>
      </c>
      <c r="J118" s="329">
        <f>CAZUL!F115</f>
        <v>0</v>
      </c>
      <c r="K118" s="330">
        <f>CAZUL!G115</f>
        <v>5322.36</v>
      </c>
      <c r="L118" s="329">
        <f>CAZUL!H115</f>
        <v>0</v>
      </c>
      <c r="M118" s="331" t="s">
        <v>1295</v>
      </c>
      <c r="N118" s="332"/>
      <c r="O118" s="333" t="str">
        <f>CAZUL!C115</f>
        <v>Serviço Médico</v>
      </c>
    </row>
    <row r="119" spans="1:15" s="335" customFormat="1" ht="20.100000000000001" customHeight="1">
      <c r="A119" s="353">
        <v>71216</v>
      </c>
      <c r="B119" s="323" t="s">
        <v>1294</v>
      </c>
      <c r="C119" s="324" t="str">
        <f>CAZUL!D116</f>
        <v>1/1NFS-e:255</v>
      </c>
      <c r="D119" s="325" t="str">
        <f>CAZUL!N116</f>
        <v>12/07/2022</v>
      </c>
      <c r="E119" s="323" t="str">
        <f>INICIO!D$5</f>
        <v>HOSPITAL E MATERNIDADE SÃO LUCAS</v>
      </c>
      <c r="F119" s="326" t="str">
        <f>VLOOKUP(G119,FORNECEDOR!$A$1:$B$1998,2,FALSE)</f>
        <v>36.963.850/0001-32</v>
      </c>
      <c r="G119" s="327" t="str">
        <f>CAZUL!E116</f>
        <v>B1007 MED ASSISTENCIA E SERVICOS MEDICOS LTDA</v>
      </c>
      <c r="H119" s="328" t="str">
        <f>VLOOKUP(O119,DESPESAS!A$1:D$2034,2,FALSE)</f>
        <v>03.21</v>
      </c>
      <c r="I119" s="328" t="str">
        <f>VLOOKUP(O119,DESPESAS!A$1:D$2034,3,FALSE)</f>
        <v>SERVIÇOS MÉDICOS</v>
      </c>
      <c r="J119" s="329">
        <f>CAZUL!F116</f>
        <v>0</v>
      </c>
      <c r="K119" s="330">
        <f>CAZUL!G116</f>
        <v>4654.47</v>
      </c>
      <c r="L119" s="329">
        <f>CAZUL!H116</f>
        <v>0</v>
      </c>
      <c r="M119" s="331" t="s">
        <v>1295</v>
      </c>
      <c r="N119" s="332"/>
      <c r="O119" s="333" t="str">
        <f>CAZUL!C116</f>
        <v>Serviço Médico</v>
      </c>
    </row>
    <row r="120" spans="1:15" s="335" customFormat="1" ht="20.100000000000001" customHeight="1">
      <c r="A120" s="353">
        <v>71217</v>
      </c>
      <c r="B120" s="323" t="s">
        <v>1294</v>
      </c>
      <c r="C120" s="324" t="str">
        <f>CAZUL!D117</f>
        <v>1/1NFS-e:32</v>
      </c>
      <c r="D120" s="325" t="str">
        <f>CAZUL!N117</f>
        <v>12/07/2022</v>
      </c>
      <c r="E120" s="323" t="str">
        <f>INICIO!D$5</f>
        <v>HOSPITAL E MATERNIDADE SÃO LUCAS</v>
      </c>
      <c r="F120" s="326" t="str">
        <f>VLOOKUP(G120,FORNECEDOR!$A$1:$B$1998,2,FALSE)</f>
        <v>41.859.822/0001-00</v>
      </c>
      <c r="G120" s="327" t="str">
        <f>CAZUL!E117</f>
        <v>ERIKA LEOPOLDINA DA SILVA MACEDO CONSULTORIO EIREL</v>
      </c>
      <c r="H120" s="328" t="str">
        <f>VLOOKUP(O120,DESPESAS!A$1:D$2034,2,FALSE)</f>
        <v>03.21</v>
      </c>
      <c r="I120" s="328" t="str">
        <f>VLOOKUP(O120,DESPESAS!A$1:D$2034,3,FALSE)</f>
        <v>SERVIÇOS MÉDICOS</v>
      </c>
      <c r="J120" s="329">
        <f>CAZUL!F117</f>
        <v>0</v>
      </c>
      <c r="K120" s="330">
        <f>CAZUL!G117</f>
        <v>14031.7</v>
      </c>
      <c r="L120" s="329">
        <f>CAZUL!H117</f>
        <v>0</v>
      </c>
      <c r="M120" s="331" t="s">
        <v>1295</v>
      </c>
      <c r="N120" s="332"/>
      <c r="O120" s="333" t="str">
        <f>CAZUL!C117</f>
        <v>Serviço Médico</v>
      </c>
    </row>
    <row r="121" spans="1:15" s="335" customFormat="1" ht="20.100000000000001" customHeight="1">
      <c r="A121" s="353">
        <v>552308000020489</v>
      </c>
      <c r="B121" s="323" t="s">
        <v>1294</v>
      </c>
      <c r="C121" s="324" t="str">
        <f>CAZUL!D118</f>
        <v>1/1NFS-e:1787</v>
      </c>
      <c r="D121" s="325" t="str">
        <f>CAZUL!N118</f>
        <v>12/07/2022</v>
      </c>
      <c r="E121" s="323" t="str">
        <f>INICIO!D$5</f>
        <v>HOSPITAL E MATERNIDADE SÃO LUCAS</v>
      </c>
      <c r="F121" s="326" t="str">
        <f>VLOOKUP(G121,FORNECEDOR!$A$1:$B$1998,2,FALSE)</f>
        <v>23.598.759/0001-13</v>
      </c>
      <c r="G121" s="327" t="str">
        <f>CAZUL!E118</f>
        <v>ARAUJO SILVA SERVICOS MEDICOS LTDA</v>
      </c>
      <c r="H121" s="328" t="str">
        <f>VLOOKUP(O121,DESPESAS!A$1:D$2034,2,FALSE)</f>
        <v>03.21</v>
      </c>
      <c r="I121" s="328" t="str">
        <f>VLOOKUP(O121,DESPESAS!A$1:D$2034,3,FALSE)</f>
        <v>SERVIÇOS MÉDICOS</v>
      </c>
      <c r="J121" s="329">
        <f>CAZUL!F118</f>
        <v>0</v>
      </c>
      <c r="K121" s="330">
        <f>CAZUL!G118</f>
        <v>7265.51</v>
      </c>
      <c r="L121" s="329">
        <f>CAZUL!H118</f>
        <v>0</v>
      </c>
      <c r="M121" s="331" t="s">
        <v>1295</v>
      </c>
      <c r="N121" s="332"/>
      <c r="O121" s="333" t="str">
        <f>CAZUL!C118</f>
        <v>Serviço Médico</v>
      </c>
    </row>
    <row r="122" spans="1:15" s="335" customFormat="1" ht="20.100000000000001" customHeight="1">
      <c r="A122" s="353">
        <v>71218</v>
      </c>
      <c r="B122" s="323" t="s">
        <v>1294</v>
      </c>
      <c r="C122" s="324" t="str">
        <f>CAZUL!D119</f>
        <v>1/1NFS-e:2488</v>
      </c>
      <c r="D122" s="325" t="str">
        <f>CAZUL!N119</f>
        <v>12/07/2022</v>
      </c>
      <c r="E122" s="323" t="str">
        <f>INICIO!D$5</f>
        <v>HOSPITAL E MATERNIDADE SÃO LUCAS</v>
      </c>
      <c r="F122" s="326" t="str">
        <f>VLOOKUP(G122,FORNECEDOR!$A$1:$B$1998,2,FALSE)</f>
        <v>32.301.379/0001-66</v>
      </c>
      <c r="G122" s="327" t="str">
        <f>CAZUL!E119</f>
        <v>LS ASSESSORIA MEDICA E CONSULTORIA LTDA</v>
      </c>
      <c r="H122" s="328" t="str">
        <f>VLOOKUP(O122,DESPESAS!A$1:D$2034,2,FALSE)</f>
        <v>03.21</v>
      </c>
      <c r="I122" s="328" t="str">
        <f>VLOOKUP(O122,DESPESAS!A$1:D$2034,3,FALSE)</f>
        <v>SERVIÇOS MÉDICOS</v>
      </c>
      <c r="J122" s="329">
        <f>CAZUL!F119</f>
        <v>0</v>
      </c>
      <c r="K122" s="330">
        <f>CAZUL!G119</f>
        <v>4767.97</v>
      </c>
      <c r="L122" s="329">
        <f>CAZUL!H119</f>
        <v>0</v>
      </c>
      <c r="M122" s="331" t="s">
        <v>1295</v>
      </c>
      <c r="N122" s="332"/>
      <c r="O122" s="333" t="str">
        <f>CAZUL!C119</f>
        <v>Serviço Médico</v>
      </c>
    </row>
    <row r="123" spans="1:15" s="335" customFormat="1" ht="20.100000000000001" customHeight="1">
      <c r="A123" s="353">
        <v>71219</v>
      </c>
      <c r="B123" s="323" t="s">
        <v>1294</v>
      </c>
      <c r="C123" s="324" t="str">
        <f>CAZUL!D120</f>
        <v>1/1NFS-e:2001</v>
      </c>
      <c r="D123" s="325" t="str">
        <f>CAZUL!N120</f>
        <v>12/07/2022</v>
      </c>
      <c r="E123" s="323" t="str">
        <f>INICIO!D$5</f>
        <v>HOSPITAL E MATERNIDADE SÃO LUCAS</v>
      </c>
      <c r="F123" s="326" t="str">
        <f>VLOOKUP(G123,FORNECEDOR!$A$1:$B$1998,2,FALSE)</f>
        <v>08.939.041/0001-50</v>
      </c>
      <c r="G123" s="327" t="str">
        <f>CAZUL!E120</f>
        <v>CLINICA DE OFTALMOLOGIA E ASSOC. DO CARIRI LTDA -</v>
      </c>
      <c r="H123" s="328" t="str">
        <f>VLOOKUP(O123,DESPESAS!A$1:D$2034,2,FALSE)</f>
        <v>03.21</v>
      </c>
      <c r="I123" s="328" t="str">
        <f>VLOOKUP(O123,DESPESAS!A$1:D$2034,3,FALSE)</f>
        <v>SERVIÇOS MÉDICOS</v>
      </c>
      <c r="J123" s="329">
        <f>CAZUL!F120</f>
        <v>0</v>
      </c>
      <c r="K123" s="330">
        <f>CAZUL!G120</f>
        <v>2270.5</v>
      </c>
      <c r="L123" s="329">
        <f>CAZUL!H120</f>
        <v>0</v>
      </c>
      <c r="M123" s="331" t="s">
        <v>1295</v>
      </c>
      <c r="N123" s="332"/>
      <c r="O123" s="333" t="str">
        <f>CAZUL!C120</f>
        <v>Serviço Médico</v>
      </c>
    </row>
    <row r="124" spans="1:15" s="335" customFormat="1" ht="20.100000000000001" customHeight="1">
      <c r="A124" s="353">
        <v>71220</v>
      </c>
      <c r="B124" s="323" t="s">
        <v>1294</v>
      </c>
      <c r="C124" s="324" t="str">
        <f>CAZUL!D121</f>
        <v>1/1NFS-e:143</v>
      </c>
      <c r="D124" s="325" t="str">
        <f>CAZUL!N121</f>
        <v>12/07/2022</v>
      </c>
      <c r="E124" s="323" t="str">
        <f>INICIO!D$5</f>
        <v>HOSPITAL E MATERNIDADE SÃO LUCAS</v>
      </c>
      <c r="F124" s="326" t="str">
        <f>VLOOKUP(G124,FORNECEDOR!$A$1:$B$1998,2,FALSE)</f>
        <v>32.903.969/0001-69</v>
      </c>
      <c r="G124" s="327" t="str">
        <f>CAZUL!E121</f>
        <v>SERGIO LUIZ A. DE OLIVEIRA CLINICA</v>
      </c>
      <c r="H124" s="328" t="str">
        <f>VLOOKUP(O124,DESPESAS!A$1:D$2034,2,FALSE)</f>
        <v>03.21</v>
      </c>
      <c r="I124" s="328" t="str">
        <f>VLOOKUP(O124,DESPESAS!A$1:D$2034,3,FALSE)</f>
        <v>SERVIÇOS MÉDICOS</v>
      </c>
      <c r="J124" s="329">
        <f>CAZUL!F121</f>
        <v>0</v>
      </c>
      <c r="K124" s="330">
        <f>CAZUL!G121</f>
        <v>7656.94</v>
      </c>
      <c r="L124" s="329">
        <f>CAZUL!H121</f>
        <v>0</v>
      </c>
      <c r="M124" s="331" t="s">
        <v>1295</v>
      </c>
      <c r="N124" s="332"/>
      <c r="O124" s="333" t="str">
        <f>CAZUL!C121</f>
        <v>Serviço Médico</v>
      </c>
    </row>
    <row r="125" spans="1:15" s="335" customFormat="1" ht="20.100000000000001" customHeight="1">
      <c r="A125" s="353">
        <v>601637000126284</v>
      </c>
      <c r="B125" s="323" t="s">
        <v>1294</v>
      </c>
      <c r="C125" s="324" t="str">
        <f>CAZUL!D122</f>
        <v>Devolução NFS 158</v>
      </c>
      <c r="D125" s="325" t="str">
        <f>CAZUL!N122</f>
        <v>12/07/2022</v>
      </c>
      <c r="E125" s="323" t="str">
        <f>INICIO!D$5</f>
        <v>HOSPITAL E MATERNIDADE SÃO LUCAS</v>
      </c>
      <c r="F125" s="326" t="str">
        <f>VLOOKUP(G125,FORNECEDOR!$A$1:$B$1998,2,FALSE)</f>
        <v>29.720.910/0001-20</v>
      </c>
      <c r="G125" s="327" t="str">
        <f>CAZUL!E122</f>
        <v>GOMES &amp; SANTANA LTDA</v>
      </c>
      <c r="H125" s="328" t="str">
        <f>VLOOKUP(O125,DESPESAS!A$1:D$2034,2,FALSE)</f>
        <v>03.32</v>
      </c>
      <c r="I125" s="328" t="str">
        <f>VLOOKUP(O125,DESPESAS!A$1:D$2034,3,FALSE)</f>
        <v>DEVOLUÇÃO</v>
      </c>
      <c r="J125" s="329">
        <f>CAZUL!F122</f>
        <v>1.97</v>
      </c>
      <c r="K125" s="330">
        <f>CAZUL!G122</f>
        <v>0</v>
      </c>
      <c r="L125" s="329">
        <f>CAZUL!H122</f>
        <v>0</v>
      </c>
      <c r="M125" s="331" t="s">
        <v>1295</v>
      </c>
      <c r="N125" s="332"/>
      <c r="O125" s="333" t="str">
        <f>CAZUL!C122</f>
        <v>Devolução</v>
      </c>
    </row>
    <row r="126" spans="1:15" s="335" customFormat="1" ht="20.100000000000001" customHeight="1">
      <c r="A126" s="353">
        <v>861931200220831</v>
      </c>
      <c r="B126" s="323" t="s">
        <v>1294</v>
      </c>
      <c r="C126" s="324" t="str">
        <f>CAZUL!D123</f>
        <v>TARIFAS BANCÁRIAS</v>
      </c>
      <c r="D126" s="325" t="str">
        <f>CAZUL!N123</f>
        <v>12/07/2022</v>
      </c>
      <c r="E126" s="323" t="str">
        <f>INICIO!D$5</f>
        <v>HOSPITAL E MATERNIDADE SÃO LUCAS</v>
      </c>
      <c r="F126" s="326" t="str">
        <f>VLOOKUP(G126,FORNECEDOR!$A$1:$B$1998,2,FALSE)</f>
        <v>00.000.000/0001-91</v>
      </c>
      <c r="G126" s="327" t="str">
        <f>CAZUL!E123</f>
        <v>BANCO DO BRASIL</v>
      </c>
      <c r="H126" s="328" t="str">
        <f>VLOOKUP(O126,DESPESAS!A$1:D$2034,2,FALSE)</f>
        <v>04.07</v>
      </c>
      <c r="I126" s="328" t="str">
        <f>VLOOKUP(O126,DESPESAS!A$1:D$2034,3,FALSE)</f>
        <v>TARIFAS BANCÁRIAS</v>
      </c>
      <c r="J126" s="329">
        <f>CAZUL!F123</f>
        <v>0</v>
      </c>
      <c r="K126" s="330">
        <f>CAZUL!G123</f>
        <v>11</v>
      </c>
      <c r="L126" s="329">
        <f>CAZUL!H123</f>
        <v>0</v>
      </c>
      <c r="M126" s="331" t="s">
        <v>1295</v>
      </c>
      <c r="N126" s="332"/>
      <c r="O126" s="333" t="str">
        <f>CAZUL!C123</f>
        <v>TARIFAS BANCÁRIAS</v>
      </c>
    </row>
    <row r="127" spans="1:15" s="335" customFormat="1" ht="20.100000000000001" customHeight="1">
      <c r="A127" s="353">
        <v>861931200220832</v>
      </c>
      <c r="B127" s="323" t="s">
        <v>1294</v>
      </c>
      <c r="C127" s="324" t="str">
        <f>CAZUL!D124</f>
        <v>TARIFAS BANCÁRIAS</v>
      </c>
      <c r="D127" s="325" t="str">
        <f>CAZUL!N124</f>
        <v>12/07/2022</v>
      </c>
      <c r="E127" s="323" t="str">
        <f>INICIO!D$5</f>
        <v>HOSPITAL E MATERNIDADE SÃO LUCAS</v>
      </c>
      <c r="F127" s="326" t="str">
        <f>VLOOKUP(G127,FORNECEDOR!$A$1:$B$1998,2,FALSE)</f>
        <v>00.000.000/0001-91</v>
      </c>
      <c r="G127" s="327" t="str">
        <f>CAZUL!E124</f>
        <v>BANCO DO BRASIL</v>
      </c>
      <c r="H127" s="328" t="str">
        <f>VLOOKUP(O127,DESPESAS!A$1:D$2034,2,FALSE)</f>
        <v>04.07</v>
      </c>
      <c r="I127" s="328" t="str">
        <f>VLOOKUP(O127,DESPESAS!A$1:D$2034,3,FALSE)</f>
        <v>TARIFAS BANCÁRIAS</v>
      </c>
      <c r="J127" s="329">
        <f>CAZUL!F124</f>
        <v>0</v>
      </c>
      <c r="K127" s="330">
        <f>CAZUL!G124</f>
        <v>11</v>
      </c>
      <c r="L127" s="329">
        <f>CAZUL!H124</f>
        <v>0</v>
      </c>
      <c r="M127" s="331" t="s">
        <v>1295</v>
      </c>
      <c r="N127" s="332"/>
      <c r="O127" s="333" t="str">
        <f>CAZUL!C124</f>
        <v>TARIFAS BANCÁRIAS</v>
      </c>
    </row>
    <row r="128" spans="1:15" s="335" customFormat="1" ht="20.100000000000001" customHeight="1">
      <c r="A128" s="353">
        <v>861931200220833</v>
      </c>
      <c r="B128" s="323" t="s">
        <v>1294</v>
      </c>
      <c r="C128" s="324" t="str">
        <f>CAZUL!D125</f>
        <v>TARIFAS BANCÁRIAS</v>
      </c>
      <c r="D128" s="325" t="str">
        <f>CAZUL!N125</f>
        <v>12/07/2022</v>
      </c>
      <c r="E128" s="323" t="str">
        <f>INICIO!D$5</f>
        <v>HOSPITAL E MATERNIDADE SÃO LUCAS</v>
      </c>
      <c r="F128" s="326" t="str">
        <f>VLOOKUP(G128,FORNECEDOR!$A$1:$B$1998,2,FALSE)</f>
        <v>00.000.000/0001-91</v>
      </c>
      <c r="G128" s="327" t="str">
        <f>CAZUL!E125</f>
        <v>BANCO DO BRASIL</v>
      </c>
      <c r="H128" s="328" t="str">
        <f>VLOOKUP(O128,DESPESAS!A$1:D$2034,2,FALSE)</f>
        <v>04.07</v>
      </c>
      <c r="I128" s="328" t="str">
        <f>VLOOKUP(O128,DESPESAS!A$1:D$2034,3,FALSE)</f>
        <v>TARIFAS BANCÁRIAS</v>
      </c>
      <c r="J128" s="329">
        <f>CAZUL!F125</f>
        <v>0</v>
      </c>
      <c r="K128" s="330">
        <f>CAZUL!G125</f>
        <v>11</v>
      </c>
      <c r="L128" s="329">
        <f>CAZUL!H125</f>
        <v>0</v>
      </c>
      <c r="M128" s="331" t="s">
        <v>1295</v>
      </c>
      <c r="N128" s="332"/>
      <c r="O128" s="333" t="str">
        <f>CAZUL!C125</f>
        <v>TARIFAS BANCÁRIAS</v>
      </c>
    </row>
    <row r="129" spans="1:15" s="335" customFormat="1" ht="20.100000000000001" customHeight="1">
      <c r="A129" s="353">
        <v>861931200220834</v>
      </c>
      <c r="B129" s="323" t="s">
        <v>1294</v>
      </c>
      <c r="C129" s="324" t="str">
        <f>CAZUL!D126</f>
        <v>TARIFAS BANCÁRIAS</v>
      </c>
      <c r="D129" s="325" t="str">
        <f>CAZUL!N126</f>
        <v>12/07/2022</v>
      </c>
      <c r="E129" s="323" t="str">
        <f>INICIO!D$5</f>
        <v>HOSPITAL E MATERNIDADE SÃO LUCAS</v>
      </c>
      <c r="F129" s="326" t="str">
        <f>VLOOKUP(G129,FORNECEDOR!$A$1:$B$1998,2,FALSE)</f>
        <v>00.000.000/0001-91</v>
      </c>
      <c r="G129" s="327" t="str">
        <f>CAZUL!E126</f>
        <v>BANCO DO BRASIL</v>
      </c>
      <c r="H129" s="328" t="str">
        <f>VLOOKUP(O129,DESPESAS!A$1:D$2034,2,FALSE)</f>
        <v>04.07</v>
      </c>
      <c r="I129" s="328" t="str">
        <f>VLOOKUP(O129,DESPESAS!A$1:D$2034,3,FALSE)</f>
        <v>TARIFAS BANCÁRIAS</v>
      </c>
      <c r="J129" s="329">
        <f>CAZUL!F126</f>
        <v>0</v>
      </c>
      <c r="K129" s="330">
        <f>CAZUL!G126</f>
        <v>11</v>
      </c>
      <c r="L129" s="329">
        <f>CAZUL!H126</f>
        <v>0</v>
      </c>
      <c r="M129" s="331" t="s">
        <v>1295</v>
      </c>
      <c r="N129" s="332"/>
      <c r="O129" s="333" t="str">
        <f>CAZUL!C126</f>
        <v>TARIFAS BANCÁRIAS</v>
      </c>
    </row>
    <row r="130" spans="1:15" s="335" customFormat="1" ht="20.100000000000001" customHeight="1">
      <c r="A130" s="353">
        <v>861931200220835</v>
      </c>
      <c r="B130" s="323" t="s">
        <v>1294</v>
      </c>
      <c r="C130" s="324" t="str">
        <f>CAZUL!D127</f>
        <v>TARIFAS BANCÁRIAS</v>
      </c>
      <c r="D130" s="325" t="str">
        <f>CAZUL!N127</f>
        <v>12/07/2022</v>
      </c>
      <c r="E130" s="323" t="str">
        <f>INICIO!D$5</f>
        <v>HOSPITAL E MATERNIDADE SÃO LUCAS</v>
      </c>
      <c r="F130" s="326" t="str">
        <f>VLOOKUP(G130,FORNECEDOR!$A$1:$B$1998,2,FALSE)</f>
        <v>00.000.000/0001-91</v>
      </c>
      <c r="G130" s="327" t="str">
        <f>CAZUL!E127</f>
        <v>BANCO DO BRASIL</v>
      </c>
      <c r="H130" s="328" t="str">
        <f>VLOOKUP(O130,DESPESAS!A$1:D$2034,2,FALSE)</f>
        <v>04.07</v>
      </c>
      <c r="I130" s="328" t="str">
        <f>VLOOKUP(O130,DESPESAS!A$1:D$2034,3,FALSE)</f>
        <v>TARIFAS BANCÁRIAS</v>
      </c>
      <c r="J130" s="329">
        <f>CAZUL!F127</f>
        <v>0</v>
      </c>
      <c r="K130" s="330">
        <f>CAZUL!G127</f>
        <v>11</v>
      </c>
      <c r="L130" s="329">
        <f>CAZUL!H127</f>
        <v>0</v>
      </c>
      <c r="M130" s="331" t="s">
        <v>1295</v>
      </c>
      <c r="N130" s="332"/>
      <c r="O130" s="333" t="str">
        <f>CAZUL!C127</f>
        <v>TARIFAS BANCÁRIAS</v>
      </c>
    </row>
    <row r="131" spans="1:15" s="335" customFormat="1" ht="20.100000000000001" customHeight="1">
      <c r="A131" s="353">
        <v>861931200220836</v>
      </c>
      <c r="B131" s="323" t="s">
        <v>1294</v>
      </c>
      <c r="C131" s="324" t="str">
        <f>CAZUL!D128</f>
        <v>TARIFAS BANCÁRIAS</v>
      </c>
      <c r="D131" s="325" t="str">
        <f>CAZUL!N128</f>
        <v>12/07/2022</v>
      </c>
      <c r="E131" s="323" t="str">
        <f>INICIO!D$5</f>
        <v>HOSPITAL E MATERNIDADE SÃO LUCAS</v>
      </c>
      <c r="F131" s="326" t="str">
        <f>VLOOKUP(G131,FORNECEDOR!$A$1:$B$1998,2,FALSE)</f>
        <v>00.000.000/0001-91</v>
      </c>
      <c r="G131" s="327" t="str">
        <f>CAZUL!E128</f>
        <v>BANCO DO BRASIL</v>
      </c>
      <c r="H131" s="328" t="str">
        <f>VLOOKUP(O131,DESPESAS!A$1:D$2034,2,FALSE)</f>
        <v>04.07</v>
      </c>
      <c r="I131" s="328" t="str">
        <f>VLOOKUP(O131,DESPESAS!A$1:D$2034,3,FALSE)</f>
        <v>TARIFAS BANCÁRIAS</v>
      </c>
      <c r="J131" s="329">
        <f>CAZUL!F128</f>
        <v>0</v>
      </c>
      <c r="K131" s="330">
        <f>CAZUL!G128</f>
        <v>11</v>
      </c>
      <c r="L131" s="329">
        <f>CAZUL!H128</f>
        <v>0</v>
      </c>
      <c r="M131" s="331" t="s">
        <v>1295</v>
      </c>
      <c r="N131" s="332"/>
      <c r="O131" s="333" t="str">
        <f>CAZUL!C128</f>
        <v>TARIFAS BANCÁRIAS</v>
      </c>
    </row>
    <row r="132" spans="1:15" s="335" customFormat="1" ht="20.100000000000001" customHeight="1">
      <c r="A132" s="353">
        <v>861931200220837</v>
      </c>
      <c r="B132" s="323" t="s">
        <v>1294</v>
      </c>
      <c r="C132" s="324" t="str">
        <f>CAZUL!D129</f>
        <v>TARIFAS BANCÁRIAS</v>
      </c>
      <c r="D132" s="325" t="str">
        <f>CAZUL!N129</f>
        <v>12/07/2022</v>
      </c>
      <c r="E132" s="323" t="str">
        <f>INICIO!D$5</f>
        <v>HOSPITAL E MATERNIDADE SÃO LUCAS</v>
      </c>
      <c r="F132" s="326" t="str">
        <f>VLOOKUP(G132,FORNECEDOR!$A$1:$B$1998,2,FALSE)</f>
        <v>00.000.000/0001-91</v>
      </c>
      <c r="G132" s="327" t="str">
        <f>CAZUL!E129</f>
        <v>BANCO DO BRASIL</v>
      </c>
      <c r="H132" s="328" t="str">
        <f>VLOOKUP(O132,DESPESAS!A$1:D$2034,2,FALSE)</f>
        <v>04.07</v>
      </c>
      <c r="I132" s="328" t="str">
        <f>VLOOKUP(O132,DESPESAS!A$1:D$2034,3,FALSE)</f>
        <v>TARIFAS BANCÁRIAS</v>
      </c>
      <c r="J132" s="329">
        <f>CAZUL!F129</f>
        <v>0</v>
      </c>
      <c r="K132" s="330">
        <f>CAZUL!G129</f>
        <v>11</v>
      </c>
      <c r="L132" s="329">
        <f>CAZUL!H129</f>
        <v>0</v>
      </c>
      <c r="M132" s="331" t="s">
        <v>1295</v>
      </c>
      <c r="N132" s="332"/>
      <c r="O132" s="333" t="str">
        <f>CAZUL!C129</f>
        <v>TARIFAS BANCÁRIAS</v>
      </c>
    </row>
    <row r="133" spans="1:15" s="335" customFormat="1" ht="20.100000000000001" customHeight="1">
      <c r="A133" s="353">
        <v>861931200220838</v>
      </c>
      <c r="B133" s="323" t="s">
        <v>1294</v>
      </c>
      <c r="C133" s="324" t="str">
        <f>CAZUL!D130</f>
        <v>TARIFAS BANCÁRIAS</v>
      </c>
      <c r="D133" s="325" t="str">
        <f>CAZUL!N130</f>
        <v>12/07/2022</v>
      </c>
      <c r="E133" s="323" t="str">
        <f>INICIO!D$5</f>
        <v>HOSPITAL E MATERNIDADE SÃO LUCAS</v>
      </c>
      <c r="F133" s="326" t="str">
        <f>VLOOKUP(G133,FORNECEDOR!$A$1:$B$1998,2,FALSE)</f>
        <v>00.000.000/0001-91</v>
      </c>
      <c r="G133" s="327" t="str">
        <f>CAZUL!E130</f>
        <v>BANCO DO BRASIL</v>
      </c>
      <c r="H133" s="328" t="str">
        <f>VLOOKUP(O133,DESPESAS!A$1:D$2034,2,FALSE)</f>
        <v>04.07</v>
      </c>
      <c r="I133" s="328" t="str">
        <f>VLOOKUP(O133,DESPESAS!A$1:D$2034,3,FALSE)</f>
        <v>TARIFAS BANCÁRIAS</v>
      </c>
      <c r="J133" s="329">
        <f>CAZUL!F130</f>
        <v>0</v>
      </c>
      <c r="K133" s="330">
        <f>CAZUL!G130</f>
        <v>11</v>
      </c>
      <c r="L133" s="329">
        <f>CAZUL!H130</f>
        <v>0</v>
      </c>
      <c r="M133" s="331" t="s">
        <v>1295</v>
      </c>
      <c r="N133" s="332"/>
      <c r="O133" s="333" t="str">
        <f>CAZUL!C130</f>
        <v>TARIFAS BANCÁRIAS</v>
      </c>
    </row>
    <row r="134" spans="1:15" s="335" customFormat="1" ht="20.100000000000001" customHeight="1">
      <c r="A134" s="353">
        <v>861931200220839</v>
      </c>
      <c r="B134" s="323" t="s">
        <v>1294</v>
      </c>
      <c r="C134" s="324" t="str">
        <f>CAZUL!D131</f>
        <v>TARIFAS BANCÁRIAS</v>
      </c>
      <c r="D134" s="325" t="str">
        <f>CAZUL!N131</f>
        <v>12/07/2022</v>
      </c>
      <c r="E134" s="323" t="str">
        <f>INICIO!D$5</f>
        <v>HOSPITAL E MATERNIDADE SÃO LUCAS</v>
      </c>
      <c r="F134" s="326" t="str">
        <f>VLOOKUP(G134,FORNECEDOR!$A$1:$B$1998,2,FALSE)</f>
        <v>00.000.000/0001-91</v>
      </c>
      <c r="G134" s="327" t="str">
        <f>CAZUL!E131</f>
        <v>BANCO DO BRASIL</v>
      </c>
      <c r="H134" s="328" t="str">
        <f>VLOOKUP(O134,DESPESAS!A$1:D$2034,2,FALSE)</f>
        <v>04.07</v>
      </c>
      <c r="I134" s="328" t="str">
        <f>VLOOKUP(O134,DESPESAS!A$1:D$2034,3,FALSE)</f>
        <v>TARIFAS BANCÁRIAS</v>
      </c>
      <c r="J134" s="329">
        <f>CAZUL!F131</f>
        <v>0</v>
      </c>
      <c r="K134" s="330">
        <f>CAZUL!G131</f>
        <v>11</v>
      </c>
      <c r="L134" s="329">
        <f>CAZUL!H131</f>
        <v>0</v>
      </c>
      <c r="M134" s="331" t="s">
        <v>1295</v>
      </c>
      <c r="N134" s="332"/>
      <c r="O134" s="333" t="str">
        <f>CAZUL!C131</f>
        <v>TARIFAS BANCÁRIAS</v>
      </c>
    </row>
    <row r="135" spans="1:15" s="335" customFormat="1" ht="20.100000000000001" customHeight="1">
      <c r="A135" s="353">
        <v>861931200220840</v>
      </c>
      <c r="B135" s="323" t="s">
        <v>1294</v>
      </c>
      <c r="C135" s="324" t="str">
        <f>CAZUL!D132</f>
        <v>TARIFAS BANCÁRIAS</v>
      </c>
      <c r="D135" s="325" t="str">
        <f>CAZUL!N132</f>
        <v>12/07/2022</v>
      </c>
      <c r="E135" s="323" t="str">
        <f>INICIO!D$5</f>
        <v>HOSPITAL E MATERNIDADE SÃO LUCAS</v>
      </c>
      <c r="F135" s="326" t="str">
        <f>VLOOKUP(G135,FORNECEDOR!$A$1:$B$1998,2,FALSE)</f>
        <v>00.000.000/0001-91</v>
      </c>
      <c r="G135" s="327" t="str">
        <f>CAZUL!E132</f>
        <v>BANCO DO BRASIL</v>
      </c>
      <c r="H135" s="328" t="str">
        <f>VLOOKUP(O135,DESPESAS!A$1:D$2034,2,FALSE)</f>
        <v>04.07</v>
      </c>
      <c r="I135" s="328" t="str">
        <f>VLOOKUP(O135,DESPESAS!A$1:D$2034,3,FALSE)</f>
        <v>TARIFAS BANCÁRIAS</v>
      </c>
      <c r="J135" s="329">
        <f>CAZUL!F132</f>
        <v>0</v>
      </c>
      <c r="K135" s="330">
        <f>CAZUL!G132</f>
        <v>11</v>
      </c>
      <c r="L135" s="329">
        <f>CAZUL!H132</f>
        <v>0</v>
      </c>
      <c r="M135" s="331" t="s">
        <v>1295</v>
      </c>
      <c r="N135" s="332"/>
      <c r="O135" s="333" t="str">
        <f>CAZUL!C132</f>
        <v>TARIFAS BANCÁRIAS</v>
      </c>
    </row>
    <row r="136" spans="1:15" s="335" customFormat="1" ht="20.100000000000001" customHeight="1">
      <c r="A136" s="353">
        <v>861931200220841</v>
      </c>
      <c r="B136" s="323" t="s">
        <v>1294</v>
      </c>
      <c r="C136" s="324" t="str">
        <f>CAZUL!D133</f>
        <v>TARIFAS BANCÁRIAS</v>
      </c>
      <c r="D136" s="325" t="str">
        <f>CAZUL!N133</f>
        <v>12/07/2022</v>
      </c>
      <c r="E136" s="323" t="str">
        <f>INICIO!D$5</f>
        <v>HOSPITAL E MATERNIDADE SÃO LUCAS</v>
      </c>
      <c r="F136" s="326" t="str">
        <f>VLOOKUP(G136,FORNECEDOR!$A$1:$B$1998,2,FALSE)</f>
        <v>00.000.000/0001-91</v>
      </c>
      <c r="G136" s="327" t="str">
        <f>CAZUL!E133</f>
        <v>BANCO DO BRASIL</v>
      </c>
      <c r="H136" s="328" t="str">
        <f>VLOOKUP(O136,DESPESAS!A$1:D$2034,2,FALSE)</f>
        <v>04.07</v>
      </c>
      <c r="I136" s="328" t="str">
        <f>VLOOKUP(O136,DESPESAS!A$1:D$2034,3,FALSE)</f>
        <v>TARIFAS BANCÁRIAS</v>
      </c>
      <c r="J136" s="329">
        <f>CAZUL!F133</f>
        <v>0</v>
      </c>
      <c r="K136" s="330">
        <f>CAZUL!G133</f>
        <v>11</v>
      </c>
      <c r="L136" s="329">
        <f>CAZUL!H133</f>
        <v>0</v>
      </c>
      <c r="M136" s="331" t="s">
        <v>1295</v>
      </c>
      <c r="N136" s="332"/>
      <c r="O136" s="333" t="str">
        <f>CAZUL!C133</f>
        <v>TARIFAS BANCÁRIAS</v>
      </c>
    </row>
    <row r="137" spans="1:15" s="335" customFormat="1" ht="20.100000000000001" customHeight="1">
      <c r="A137" s="353">
        <v>861931200220842</v>
      </c>
      <c r="B137" s="323" t="s">
        <v>1294</v>
      </c>
      <c r="C137" s="324" t="str">
        <f>CAZUL!D134</f>
        <v>TARIFAS BANCÁRIAS</v>
      </c>
      <c r="D137" s="325" t="str">
        <f>CAZUL!N134</f>
        <v>12/07/2022</v>
      </c>
      <c r="E137" s="323" t="str">
        <f>INICIO!D$5</f>
        <v>HOSPITAL E MATERNIDADE SÃO LUCAS</v>
      </c>
      <c r="F137" s="326" t="str">
        <f>VLOOKUP(G137,FORNECEDOR!$A$1:$B$1998,2,FALSE)</f>
        <v>00.000.000/0001-91</v>
      </c>
      <c r="G137" s="327" t="str">
        <f>CAZUL!E134</f>
        <v>BANCO DO BRASIL</v>
      </c>
      <c r="H137" s="328" t="str">
        <f>VLOOKUP(O137,DESPESAS!A$1:D$2034,2,FALSE)</f>
        <v>04.07</v>
      </c>
      <c r="I137" s="328" t="str">
        <f>VLOOKUP(O137,DESPESAS!A$1:D$2034,3,FALSE)</f>
        <v>TARIFAS BANCÁRIAS</v>
      </c>
      <c r="J137" s="329">
        <f>CAZUL!F134</f>
        <v>0</v>
      </c>
      <c r="K137" s="330">
        <f>CAZUL!G134</f>
        <v>11</v>
      </c>
      <c r="L137" s="329">
        <f>CAZUL!H134</f>
        <v>0</v>
      </c>
      <c r="M137" s="331" t="s">
        <v>1295</v>
      </c>
      <c r="N137" s="332"/>
      <c r="O137" s="333" t="str">
        <f>CAZUL!C134</f>
        <v>TARIFAS BANCÁRIAS</v>
      </c>
    </row>
    <row r="138" spans="1:15" s="335" customFormat="1" ht="20.100000000000001" customHeight="1">
      <c r="A138" s="353">
        <v>861931200220843</v>
      </c>
      <c r="B138" s="323" t="s">
        <v>1294</v>
      </c>
      <c r="C138" s="324" t="str">
        <f>CAZUL!D135</f>
        <v>TARIFAS BANCÁRIAS</v>
      </c>
      <c r="D138" s="325" t="str">
        <f>CAZUL!N135</f>
        <v>12/07/2022</v>
      </c>
      <c r="E138" s="323" t="str">
        <f>INICIO!D$5</f>
        <v>HOSPITAL E MATERNIDADE SÃO LUCAS</v>
      </c>
      <c r="F138" s="326" t="str">
        <f>VLOOKUP(G138,FORNECEDOR!$A$1:$B$1998,2,FALSE)</f>
        <v>00.000.000/0001-91</v>
      </c>
      <c r="G138" s="327" t="str">
        <f>CAZUL!E135</f>
        <v>BANCO DO BRASIL</v>
      </c>
      <c r="H138" s="328" t="str">
        <f>VLOOKUP(O138,DESPESAS!A$1:D$2034,2,FALSE)</f>
        <v>04.07</v>
      </c>
      <c r="I138" s="328" t="str">
        <f>VLOOKUP(O138,DESPESAS!A$1:D$2034,3,FALSE)</f>
        <v>TARIFAS BANCÁRIAS</v>
      </c>
      <c r="J138" s="329">
        <f>CAZUL!F135</f>
        <v>0</v>
      </c>
      <c r="K138" s="330">
        <f>CAZUL!G135</f>
        <v>11</v>
      </c>
      <c r="L138" s="329">
        <f>CAZUL!H135</f>
        <v>0</v>
      </c>
      <c r="M138" s="331" t="s">
        <v>1295</v>
      </c>
      <c r="N138" s="332"/>
      <c r="O138" s="333" t="str">
        <f>CAZUL!C135</f>
        <v>TARIFAS BANCÁRIAS</v>
      </c>
    </row>
    <row r="139" spans="1:15" s="335" customFormat="1" ht="20.100000000000001" customHeight="1">
      <c r="A139" s="353">
        <v>861931200220844</v>
      </c>
      <c r="B139" s="323" t="s">
        <v>1294</v>
      </c>
      <c r="C139" s="324" t="str">
        <f>CAZUL!D136</f>
        <v>TARIFAS BANCÁRIAS</v>
      </c>
      <c r="D139" s="325" t="str">
        <f>CAZUL!N136</f>
        <v>12/07/2022</v>
      </c>
      <c r="E139" s="323" t="str">
        <f>INICIO!D$5</f>
        <v>HOSPITAL E MATERNIDADE SÃO LUCAS</v>
      </c>
      <c r="F139" s="326" t="str">
        <f>VLOOKUP(G139,FORNECEDOR!$A$1:$B$1998,2,FALSE)</f>
        <v>00.000.000/0001-91</v>
      </c>
      <c r="G139" s="327" t="str">
        <f>CAZUL!E136</f>
        <v>BANCO DO BRASIL</v>
      </c>
      <c r="H139" s="328" t="str">
        <f>VLOOKUP(O139,DESPESAS!A$1:D$2034,2,FALSE)</f>
        <v>04.07</v>
      </c>
      <c r="I139" s="328" t="str">
        <f>VLOOKUP(O139,DESPESAS!A$1:D$2034,3,FALSE)</f>
        <v>TARIFAS BANCÁRIAS</v>
      </c>
      <c r="J139" s="329">
        <f>CAZUL!F136</f>
        <v>0</v>
      </c>
      <c r="K139" s="330">
        <f>CAZUL!G136</f>
        <v>11</v>
      </c>
      <c r="L139" s="329">
        <f>CAZUL!H136</f>
        <v>0</v>
      </c>
      <c r="M139" s="331" t="s">
        <v>1295</v>
      </c>
      <c r="N139" s="332"/>
      <c r="O139" s="333" t="str">
        <f>CAZUL!C136</f>
        <v>TARIFAS BANCÁRIAS</v>
      </c>
    </row>
    <row r="140" spans="1:15" s="335" customFormat="1" ht="20.100000000000001" customHeight="1">
      <c r="A140" s="353">
        <v>861931200220845</v>
      </c>
      <c r="B140" s="323" t="s">
        <v>1294</v>
      </c>
      <c r="C140" s="324" t="str">
        <f>CAZUL!D137</f>
        <v>TARIFAS BANCÁRIAS</v>
      </c>
      <c r="D140" s="325" t="str">
        <f>CAZUL!N137</f>
        <v>12/07/2022</v>
      </c>
      <c r="E140" s="323" t="str">
        <f>INICIO!D$5</f>
        <v>HOSPITAL E MATERNIDADE SÃO LUCAS</v>
      </c>
      <c r="F140" s="326" t="str">
        <f>VLOOKUP(G140,FORNECEDOR!$A$1:$B$1998,2,FALSE)</f>
        <v>00.000.000/0001-91</v>
      </c>
      <c r="G140" s="327" t="str">
        <f>CAZUL!E137</f>
        <v>BANCO DO BRASIL</v>
      </c>
      <c r="H140" s="328" t="str">
        <f>VLOOKUP(O140,DESPESAS!A$1:D$2034,2,FALSE)</f>
        <v>04.07</v>
      </c>
      <c r="I140" s="328" t="str">
        <f>VLOOKUP(O140,DESPESAS!A$1:D$2034,3,FALSE)</f>
        <v>TARIFAS BANCÁRIAS</v>
      </c>
      <c r="J140" s="329">
        <f>CAZUL!F137</f>
        <v>0</v>
      </c>
      <c r="K140" s="330">
        <f>CAZUL!G137</f>
        <v>11</v>
      </c>
      <c r="L140" s="329">
        <f>CAZUL!H137</f>
        <v>0</v>
      </c>
      <c r="M140" s="331" t="s">
        <v>1295</v>
      </c>
      <c r="N140" s="332"/>
      <c r="O140" s="333" t="str">
        <f>CAZUL!C137</f>
        <v>TARIFAS BANCÁRIAS</v>
      </c>
    </row>
    <row r="141" spans="1:15" s="335" customFormat="1" ht="20.100000000000001" customHeight="1">
      <c r="A141" s="353">
        <v>861931200220846</v>
      </c>
      <c r="B141" s="323" t="s">
        <v>1294</v>
      </c>
      <c r="C141" s="324" t="str">
        <f>CAZUL!D138</f>
        <v>TARIFAS BANCÁRIAS</v>
      </c>
      <c r="D141" s="325" t="str">
        <f>CAZUL!N138</f>
        <v>12/07/2022</v>
      </c>
      <c r="E141" s="323" t="str">
        <f>INICIO!D$5</f>
        <v>HOSPITAL E MATERNIDADE SÃO LUCAS</v>
      </c>
      <c r="F141" s="326" t="str">
        <f>VLOOKUP(G141,FORNECEDOR!$A$1:$B$1998,2,FALSE)</f>
        <v>00.000.000/0001-91</v>
      </c>
      <c r="G141" s="327" t="str">
        <f>CAZUL!E138</f>
        <v>BANCO DO BRASIL</v>
      </c>
      <c r="H141" s="328" t="str">
        <f>VLOOKUP(O141,DESPESAS!A$1:D$2034,2,FALSE)</f>
        <v>04.07</v>
      </c>
      <c r="I141" s="328" t="str">
        <f>VLOOKUP(O141,DESPESAS!A$1:D$2034,3,FALSE)</f>
        <v>TARIFAS BANCÁRIAS</v>
      </c>
      <c r="J141" s="329">
        <f>CAZUL!F138</f>
        <v>0</v>
      </c>
      <c r="K141" s="330">
        <f>CAZUL!G138</f>
        <v>11</v>
      </c>
      <c r="L141" s="329">
        <f>CAZUL!H138</f>
        <v>0</v>
      </c>
      <c r="M141" s="331" t="s">
        <v>1295</v>
      </c>
      <c r="N141" s="332"/>
      <c r="O141" s="333" t="str">
        <f>CAZUL!C138</f>
        <v>TARIFAS BANCÁRIAS</v>
      </c>
    </row>
    <row r="142" spans="1:15" s="335" customFormat="1" ht="20.100000000000001" customHeight="1">
      <c r="A142" s="353">
        <v>861931200220847</v>
      </c>
      <c r="B142" s="323" t="s">
        <v>1294</v>
      </c>
      <c r="C142" s="324" t="str">
        <f>CAZUL!D139</f>
        <v>TARIFAS BANCÁRIAS</v>
      </c>
      <c r="D142" s="325" t="str">
        <f>CAZUL!N139</f>
        <v>12/07/2022</v>
      </c>
      <c r="E142" s="323" t="str">
        <f>INICIO!D$5</f>
        <v>HOSPITAL E MATERNIDADE SÃO LUCAS</v>
      </c>
      <c r="F142" s="326" t="str">
        <f>VLOOKUP(G142,FORNECEDOR!$A$1:$B$1998,2,FALSE)</f>
        <v>00.000.000/0001-91</v>
      </c>
      <c r="G142" s="327" t="str">
        <f>CAZUL!E139</f>
        <v>BANCO DO BRASIL</v>
      </c>
      <c r="H142" s="328" t="str">
        <f>VLOOKUP(O142,DESPESAS!A$1:D$2034,2,FALSE)</f>
        <v>04.07</v>
      </c>
      <c r="I142" s="328" t="str">
        <f>VLOOKUP(O142,DESPESAS!A$1:D$2034,3,FALSE)</f>
        <v>TARIFAS BANCÁRIAS</v>
      </c>
      <c r="J142" s="329">
        <f>CAZUL!F139</f>
        <v>0</v>
      </c>
      <c r="K142" s="330">
        <f>CAZUL!G139</f>
        <v>11</v>
      </c>
      <c r="L142" s="329">
        <f>CAZUL!H139</f>
        <v>0</v>
      </c>
      <c r="M142" s="331" t="s">
        <v>1295</v>
      </c>
      <c r="N142" s="332"/>
      <c r="O142" s="333" t="str">
        <f>CAZUL!C139</f>
        <v>TARIFAS BANCÁRIAS</v>
      </c>
    </row>
    <row r="143" spans="1:15" s="335" customFormat="1" ht="20.100000000000001" customHeight="1">
      <c r="A143" s="353">
        <v>861931200220848</v>
      </c>
      <c r="B143" s="323" t="s">
        <v>1294</v>
      </c>
      <c r="C143" s="324" t="str">
        <f>CAZUL!D140</f>
        <v>TARIFAS BANCÁRIAS</v>
      </c>
      <c r="D143" s="325" t="str">
        <f>CAZUL!N140</f>
        <v>12/07/2022</v>
      </c>
      <c r="E143" s="323" t="str">
        <f>INICIO!D$5</f>
        <v>HOSPITAL E MATERNIDADE SÃO LUCAS</v>
      </c>
      <c r="F143" s="326" t="str">
        <f>VLOOKUP(G143,FORNECEDOR!$A$1:$B$1998,2,FALSE)</f>
        <v>00.000.000/0001-91</v>
      </c>
      <c r="G143" s="327" t="str">
        <f>CAZUL!E140</f>
        <v>BANCO DO BRASIL</v>
      </c>
      <c r="H143" s="328" t="str">
        <f>VLOOKUP(O143,DESPESAS!A$1:D$2034,2,FALSE)</f>
        <v>04.07</v>
      </c>
      <c r="I143" s="328" t="str">
        <f>VLOOKUP(O143,DESPESAS!A$1:D$2034,3,FALSE)</f>
        <v>TARIFAS BANCÁRIAS</v>
      </c>
      <c r="J143" s="329">
        <f>CAZUL!F140</f>
        <v>0</v>
      </c>
      <c r="K143" s="330">
        <f>CAZUL!G140</f>
        <v>11</v>
      </c>
      <c r="L143" s="329">
        <f>CAZUL!H140</f>
        <v>0</v>
      </c>
      <c r="M143" s="331" t="s">
        <v>1295</v>
      </c>
      <c r="N143" s="332"/>
      <c r="O143" s="333" t="str">
        <f>CAZUL!C140</f>
        <v>TARIFAS BANCÁRIAS</v>
      </c>
    </row>
    <row r="144" spans="1:15" s="335" customFormat="1" ht="20.100000000000001" customHeight="1">
      <c r="A144" s="353">
        <v>861931200220849</v>
      </c>
      <c r="B144" s="323" t="s">
        <v>1294</v>
      </c>
      <c r="C144" s="324" t="str">
        <f>CAZUL!D141</f>
        <v>TARIFAS BANCÁRIAS</v>
      </c>
      <c r="D144" s="325" t="str">
        <f>CAZUL!N141</f>
        <v>12/07/2022</v>
      </c>
      <c r="E144" s="323" t="str">
        <f>INICIO!D$5</f>
        <v>HOSPITAL E MATERNIDADE SÃO LUCAS</v>
      </c>
      <c r="F144" s="326" t="str">
        <f>VLOOKUP(G144,FORNECEDOR!$A$1:$B$1998,2,FALSE)</f>
        <v>00.000.000/0001-91</v>
      </c>
      <c r="G144" s="327" t="str">
        <f>CAZUL!E141</f>
        <v>BANCO DO BRASIL</v>
      </c>
      <c r="H144" s="328" t="str">
        <f>VLOOKUP(O144,DESPESAS!A$1:D$2034,2,FALSE)</f>
        <v>04.07</v>
      </c>
      <c r="I144" s="328" t="str">
        <f>VLOOKUP(O144,DESPESAS!A$1:D$2034,3,FALSE)</f>
        <v>TARIFAS BANCÁRIAS</v>
      </c>
      <c r="J144" s="329">
        <f>CAZUL!F141</f>
        <v>0</v>
      </c>
      <c r="K144" s="330">
        <f>CAZUL!G141</f>
        <v>11</v>
      </c>
      <c r="L144" s="329">
        <f>CAZUL!H141</f>
        <v>-2.3283064365386963E-10</v>
      </c>
      <c r="M144" s="331" t="s">
        <v>1295</v>
      </c>
      <c r="N144" s="332"/>
      <c r="O144" s="333" t="str">
        <f>CAZUL!C141</f>
        <v>TARIFAS BANCÁRIAS</v>
      </c>
    </row>
    <row r="145" spans="1:15" s="335" customFormat="1" ht="20.100000000000001" customHeight="1">
      <c r="A145" s="353">
        <v>551024000030013</v>
      </c>
      <c r="B145" s="323" t="s">
        <v>1294</v>
      </c>
      <c r="C145" s="324" t="str">
        <f>CAZUL!D142</f>
        <v>1/1NFS-e:317</v>
      </c>
      <c r="D145" s="325" t="str">
        <f>CAZUL!N142</f>
        <v>13/07/2022</v>
      </c>
      <c r="E145" s="323" t="str">
        <f>INICIO!D$5</f>
        <v>HOSPITAL E MATERNIDADE SÃO LUCAS</v>
      </c>
      <c r="F145" s="326" t="str">
        <f>VLOOKUP(G145,FORNECEDOR!$A$1:$B$1998,2,FALSE)</f>
        <v>21.443.731/0001-81</v>
      </c>
      <c r="G145" s="327" t="str">
        <f>CAZUL!E142</f>
        <v>CLINITI CARIRI LTDA - ME</v>
      </c>
      <c r="H145" s="328" t="str">
        <f>VLOOKUP(O145,DESPESAS!A$1:D$2034,2,FALSE)</f>
        <v>03.21</v>
      </c>
      <c r="I145" s="328" t="str">
        <f>VLOOKUP(O145,DESPESAS!A$1:D$2034,3,FALSE)</f>
        <v>SERVIÇOS MÉDICOS</v>
      </c>
      <c r="J145" s="329">
        <f>CAZUL!F142</f>
        <v>0</v>
      </c>
      <c r="K145" s="330">
        <f>CAZUL!G142</f>
        <v>1814.44</v>
      </c>
      <c r="L145" s="329">
        <f>CAZUL!H142</f>
        <v>0</v>
      </c>
      <c r="M145" s="331" t="s">
        <v>1295</v>
      </c>
      <c r="N145" s="332"/>
      <c r="O145" s="333" t="str">
        <f>CAZUL!C142</f>
        <v>Serviço Médico</v>
      </c>
    </row>
    <row r="146" spans="1:15" s="335" customFormat="1" ht="20.100000000000001" customHeight="1">
      <c r="A146" s="353">
        <v>71301</v>
      </c>
      <c r="B146" s="323" t="s">
        <v>1294</v>
      </c>
      <c r="C146" s="324" t="str">
        <f>CAZUL!D143</f>
        <v>1/1NFS-e:100</v>
      </c>
      <c r="D146" s="325" t="str">
        <f>CAZUL!N143</f>
        <v>13/07/2022</v>
      </c>
      <c r="E146" s="323" t="str">
        <f>INICIO!D$5</f>
        <v>HOSPITAL E MATERNIDADE SÃO LUCAS</v>
      </c>
      <c r="F146" s="326" t="str">
        <f>VLOOKUP(G146,FORNECEDOR!$A$1:$B$1998,2,FALSE)</f>
        <v>35.478.871/0001-08</v>
      </c>
      <c r="G146" s="327" t="str">
        <f>CAZUL!E143</f>
        <v>S &amp; R SAUDE SERVICOS MEDICOS LTDA</v>
      </c>
      <c r="H146" s="328" t="str">
        <f>VLOOKUP(O146,DESPESAS!A$1:D$2034,2,FALSE)</f>
        <v>03.21</v>
      </c>
      <c r="I146" s="328" t="str">
        <f>VLOOKUP(O146,DESPESAS!A$1:D$2034,3,FALSE)</f>
        <v>SERVIÇOS MÉDICOS</v>
      </c>
      <c r="J146" s="329">
        <f>CAZUL!F143</f>
        <v>0</v>
      </c>
      <c r="K146" s="330">
        <f>CAZUL!G143</f>
        <v>3024.05</v>
      </c>
      <c r="L146" s="329">
        <f>CAZUL!H143</f>
        <v>0</v>
      </c>
      <c r="M146" s="331" t="s">
        <v>1295</v>
      </c>
      <c r="N146" s="332"/>
      <c r="O146" s="333" t="str">
        <f>CAZUL!C143</f>
        <v>Serviço Médico</v>
      </c>
    </row>
    <row r="147" spans="1:15" s="335" customFormat="1" ht="20.100000000000001" customHeight="1">
      <c r="A147" s="353">
        <v>71302</v>
      </c>
      <c r="B147" s="323" t="s">
        <v>1294</v>
      </c>
      <c r="C147" s="324" t="str">
        <f>CAZUL!D144</f>
        <v>1/1NFS-e:197</v>
      </c>
      <c r="D147" s="325" t="str">
        <f>CAZUL!N144</f>
        <v>13/07/2022</v>
      </c>
      <c r="E147" s="323" t="str">
        <f>INICIO!D$5</f>
        <v>HOSPITAL E MATERNIDADE SÃO LUCAS</v>
      </c>
      <c r="F147" s="326" t="str">
        <f>VLOOKUP(G147,FORNECEDOR!$A$1:$B$1998,2,FALSE)</f>
        <v>40.215.900/0001-70</v>
      </c>
      <c r="G147" s="327" t="str">
        <f>CAZUL!E144</f>
        <v>PLACIDO MOURA MACEDO LTDA</v>
      </c>
      <c r="H147" s="328" t="str">
        <f>VLOOKUP(O147,DESPESAS!A$1:D$2034,2,FALSE)</f>
        <v>03.21</v>
      </c>
      <c r="I147" s="328" t="str">
        <f>VLOOKUP(O147,DESPESAS!A$1:D$2034,3,FALSE)</f>
        <v>SERVIÇOS MÉDICOS</v>
      </c>
      <c r="J147" s="329">
        <f>CAZUL!F144</f>
        <v>0</v>
      </c>
      <c r="K147" s="330">
        <f>CAZUL!G144</f>
        <v>2419.2399999999998</v>
      </c>
      <c r="L147" s="329">
        <f>CAZUL!H144</f>
        <v>0</v>
      </c>
      <c r="M147" s="331" t="s">
        <v>1295</v>
      </c>
      <c r="N147" s="332"/>
      <c r="O147" s="333" t="str">
        <f>CAZUL!C144</f>
        <v>Serviço Médico</v>
      </c>
    </row>
    <row r="148" spans="1:15" s="335" customFormat="1" ht="20.100000000000001" customHeight="1">
      <c r="A148" s="353">
        <v>551833000037509</v>
      </c>
      <c r="B148" s="323" t="s">
        <v>1294</v>
      </c>
      <c r="C148" s="324" t="str">
        <f>CAZUL!D145</f>
        <v>1/1NFS-e:176</v>
      </c>
      <c r="D148" s="325" t="str">
        <f>CAZUL!N145</f>
        <v>13/07/2022</v>
      </c>
      <c r="E148" s="323" t="str">
        <f>INICIO!D$5</f>
        <v>HOSPITAL E MATERNIDADE SÃO LUCAS</v>
      </c>
      <c r="F148" s="326" t="str">
        <f>VLOOKUP(G148,FORNECEDOR!$A$1:$B$1998,2,FALSE)</f>
        <v>29.720.910/0001-20</v>
      </c>
      <c r="G148" s="327" t="str">
        <f>CAZUL!E145</f>
        <v>GOMES &amp; SANTANA LTDA</v>
      </c>
      <c r="H148" s="328" t="str">
        <f>VLOOKUP(O148,DESPESAS!A$1:D$2034,2,FALSE)</f>
        <v>03.21</v>
      </c>
      <c r="I148" s="328" t="str">
        <f>VLOOKUP(O148,DESPESAS!A$1:D$2034,3,FALSE)</f>
        <v>SERVIÇOS MÉDICOS</v>
      </c>
      <c r="J148" s="329">
        <f>CAZUL!F145</f>
        <v>0</v>
      </c>
      <c r="K148" s="330">
        <f>CAZUL!G145</f>
        <v>19866.62</v>
      </c>
      <c r="L148" s="329">
        <f>CAZUL!H145</f>
        <v>0</v>
      </c>
      <c r="M148" s="331" t="s">
        <v>1295</v>
      </c>
      <c r="N148" s="332"/>
      <c r="O148" s="333" t="str">
        <f>CAZUL!C145</f>
        <v>Serviço Médico</v>
      </c>
    </row>
    <row r="149" spans="1:15" s="335" customFormat="1" ht="20.100000000000001" customHeight="1">
      <c r="A149" s="353">
        <v>551598000009556</v>
      </c>
      <c r="B149" s="323" t="s">
        <v>1294</v>
      </c>
      <c r="C149" s="324" t="str">
        <f>CAZUL!D146</f>
        <v>NF 19093</v>
      </c>
      <c r="D149" s="325" t="str">
        <f>CAZUL!N146</f>
        <v>13/07/2022</v>
      </c>
      <c r="E149" s="323" t="str">
        <f>INICIO!D$5</f>
        <v>HOSPITAL E MATERNIDADE SÃO LUCAS</v>
      </c>
      <c r="F149" s="326" t="str">
        <f>VLOOKUP(G149,FORNECEDOR!$A$1:$B$1998,2,FALSE)</f>
        <v>05.003.071/0001-61</v>
      </c>
      <c r="G149" s="327" t="str">
        <f>CAZUL!E146</f>
        <v>COMERCIO DE INFORMATICA MEGASYSTEM LTDA</v>
      </c>
      <c r="H149" s="328" t="str">
        <f>VLOOKUP(O149,DESPESAS!A$1:D$2034,2,FALSE)</f>
        <v>02.07</v>
      </c>
      <c r="I149" s="328" t="str">
        <f>VLOOKUP(O149,DESPESAS!A$1:D$2034,3,FALSE)</f>
        <v>Materiais de Escritório</v>
      </c>
      <c r="J149" s="329">
        <f>CAZUL!F146</f>
        <v>0</v>
      </c>
      <c r="K149" s="330">
        <f>CAZUL!G146</f>
        <v>640</v>
      </c>
      <c r="L149" s="329">
        <f>CAZUL!H146</f>
        <v>0</v>
      </c>
      <c r="M149" s="331" t="s">
        <v>1295</v>
      </c>
      <c r="N149" s="332"/>
      <c r="O149" s="333" t="str">
        <f>CAZUL!C146</f>
        <v>Materiais de Escritório</v>
      </c>
    </row>
    <row r="150" spans="1:15" s="335" customFormat="1" ht="20.100000000000001" customHeight="1">
      <c r="A150" s="351">
        <v>552889000036833</v>
      </c>
      <c r="B150" s="323" t="s">
        <v>1294</v>
      </c>
      <c r="C150" s="324" t="str">
        <f>CAZUL!D147</f>
        <v>NF 160014</v>
      </c>
      <c r="D150" s="325" t="str">
        <f>CAZUL!N147</f>
        <v>13/07/2022</v>
      </c>
      <c r="E150" s="323" t="str">
        <f>INICIO!D$5</f>
        <v>HOSPITAL E MATERNIDADE SÃO LUCAS</v>
      </c>
      <c r="F150" s="326" t="str">
        <f>VLOOKUP(G150,FORNECEDOR!$A$1:$B$1998,2,FALSE)</f>
        <v>21.596.736/0001-44</v>
      </c>
      <c r="G150" s="327" t="str">
        <f>CAZUL!E147</f>
        <v>ULTRAMEGA DISTRIBUIDORA HOSPITALAR LTDA</v>
      </c>
      <c r="H150" s="328" t="str">
        <f>VLOOKUP(O150,DESPESAS!A$1:D$2034,2,FALSE)</f>
        <v>02.01</v>
      </c>
      <c r="I150" s="328" t="str">
        <f>VLOOKUP(O150,DESPESAS!A$1:D$2034,3,FALSE)</f>
        <v>MEDICAMENTOS</v>
      </c>
      <c r="J150" s="329">
        <f>CAZUL!F147</f>
        <v>0</v>
      </c>
      <c r="K150" s="330">
        <f>CAZUL!G147</f>
        <v>897.84</v>
      </c>
      <c r="L150" s="329">
        <f>CAZUL!H147</f>
        <v>0</v>
      </c>
      <c r="M150" s="331" t="s">
        <v>1295</v>
      </c>
      <c r="N150" s="332"/>
      <c r="O150" s="333" t="str">
        <f>CAZUL!C147</f>
        <v>MEDICAMENTOS</v>
      </c>
    </row>
    <row r="151" spans="1:15" s="335" customFormat="1" ht="20.100000000000001" customHeight="1">
      <c r="A151" s="351">
        <v>552889000036833</v>
      </c>
      <c r="B151" s="323" t="s">
        <v>1294</v>
      </c>
      <c r="C151" s="324" t="str">
        <f>CAZUL!D148</f>
        <v>NF 160014</v>
      </c>
      <c r="D151" s="325" t="str">
        <f>CAZUL!N148</f>
        <v>13/07/2022</v>
      </c>
      <c r="E151" s="323" t="str">
        <f>INICIO!D$5</f>
        <v>HOSPITAL E MATERNIDADE SÃO LUCAS</v>
      </c>
      <c r="F151" s="326" t="str">
        <f>VLOOKUP(G151,FORNECEDOR!$A$1:$B$1998,2,FALSE)</f>
        <v>21.596.736/0001-44</v>
      </c>
      <c r="G151" s="327" t="str">
        <f>CAZUL!E148</f>
        <v>ULTRAMEGA DISTRIBUIDORA HOSPITALAR LTDA</v>
      </c>
      <c r="H151" s="328" t="str">
        <f>VLOOKUP(O151,DESPESAS!A$1:D$2034,2,FALSE)</f>
        <v>02.02</v>
      </c>
      <c r="I151" s="328" t="str">
        <f>VLOOKUP(O151,DESPESAS!A$1:D$2034,3,FALSE)</f>
        <v>MATERIAIS DE CONSUMO</v>
      </c>
      <c r="J151" s="329">
        <f>CAZUL!F148</f>
        <v>0</v>
      </c>
      <c r="K151" s="330">
        <f>CAZUL!G148</f>
        <v>1448</v>
      </c>
      <c r="L151" s="329">
        <f>CAZUL!H148</f>
        <v>0</v>
      </c>
      <c r="M151" s="331" t="s">
        <v>1295</v>
      </c>
      <c r="N151" s="332"/>
      <c r="O151" s="333" t="str">
        <f>CAZUL!C148</f>
        <v>MATERIAL HOSPITALAR</v>
      </c>
    </row>
    <row r="152" spans="1:15" s="335" customFormat="1" ht="20.100000000000001" customHeight="1">
      <c r="A152" s="351">
        <v>553515000013622</v>
      </c>
      <c r="B152" s="323" t="s">
        <v>1294</v>
      </c>
      <c r="C152" s="324" t="str">
        <f>CAZUL!D149</f>
        <v>NF 24532</v>
      </c>
      <c r="D152" s="325" t="str">
        <f>CAZUL!N149</f>
        <v>13/07/2022</v>
      </c>
      <c r="E152" s="323" t="str">
        <f>INICIO!D$5</f>
        <v>HOSPITAL E MATERNIDADE SÃO LUCAS</v>
      </c>
      <c r="F152" s="326" t="str">
        <f>VLOOKUP(G152,FORNECEDOR!$A$1:$B$1998,2,FALSE)</f>
        <v>16.902.612/0001-00</v>
      </c>
      <c r="G152" s="327" t="str">
        <f>CAZUL!E149</f>
        <v>DISTRIMEDICA COMERCIO DE PRODUTOS MEDICOS E ODONTOLOGICOS LTDA</v>
      </c>
      <c r="H152" s="328" t="str">
        <f>VLOOKUP(O152,DESPESAS!A$1:D$2034,2,FALSE)</f>
        <v>02.01</v>
      </c>
      <c r="I152" s="328" t="str">
        <f>VLOOKUP(O152,DESPESAS!A$1:D$2034,3,FALSE)</f>
        <v>MEDICAMENTOS</v>
      </c>
      <c r="J152" s="329">
        <f>CAZUL!F149</f>
        <v>0</v>
      </c>
      <c r="K152" s="330">
        <f>CAZUL!G149</f>
        <v>689.5</v>
      </c>
      <c r="L152" s="329">
        <f>CAZUL!H149</f>
        <v>0</v>
      </c>
      <c r="M152" s="331" t="s">
        <v>1295</v>
      </c>
      <c r="N152" s="332"/>
      <c r="O152" s="333" t="str">
        <f>CAZUL!C149</f>
        <v>MEDICAMENTOS</v>
      </c>
    </row>
    <row r="153" spans="1:15" s="335" customFormat="1" ht="20.100000000000001" customHeight="1">
      <c r="A153" s="351">
        <v>553515000013622</v>
      </c>
      <c r="B153" s="323" t="s">
        <v>1294</v>
      </c>
      <c r="C153" s="324" t="str">
        <f>CAZUL!D150</f>
        <v>NF 24530</v>
      </c>
      <c r="D153" s="325" t="str">
        <f>CAZUL!N150</f>
        <v>13/07/2022</v>
      </c>
      <c r="E153" s="323" t="str">
        <f>INICIO!D$5</f>
        <v>HOSPITAL E MATERNIDADE SÃO LUCAS</v>
      </c>
      <c r="F153" s="326" t="str">
        <f>VLOOKUP(G153,FORNECEDOR!$A$1:$B$1998,2,FALSE)</f>
        <v>16.902.612/0001-00</v>
      </c>
      <c r="G153" s="327" t="str">
        <f>CAZUL!E150</f>
        <v>DISTRIMEDICA COMERCIO DE PRODUTOS MEDICOS E ODONTOLOGICOS LTDA</v>
      </c>
      <c r="H153" s="328" t="str">
        <f>VLOOKUP(O153,DESPESAS!A$1:D$2034,2,FALSE)</f>
        <v>02.02</v>
      </c>
      <c r="I153" s="328" t="str">
        <f>VLOOKUP(O153,DESPESAS!A$1:D$2034,3,FALSE)</f>
        <v>MATERIAIS DE CONSUMO</v>
      </c>
      <c r="J153" s="329">
        <f>CAZUL!F150</f>
        <v>0</v>
      </c>
      <c r="K153" s="330">
        <f>CAZUL!G150</f>
        <v>427.25</v>
      </c>
      <c r="L153" s="329">
        <f>CAZUL!H150</f>
        <v>0</v>
      </c>
      <c r="M153" s="331" t="s">
        <v>1295</v>
      </c>
      <c r="N153" s="332"/>
      <c r="O153" s="333" t="str">
        <f>CAZUL!C150</f>
        <v>MATERIAL HOSPITALAR</v>
      </c>
    </row>
    <row r="154" spans="1:15" s="335" customFormat="1" ht="20.100000000000001" customHeight="1">
      <c r="A154" s="351">
        <v>553515000013622</v>
      </c>
      <c r="B154" s="323" t="s">
        <v>1294</v>
      </c>
      <c r="C154" s="324" t="str">
        <f>CAZUL!D151</f>
        <v>NF 24531</v>
      </c>
      <c r="D154" s="325" t="str">
        <f>CAZUL!N151</f>
        <v>13/07/2022</v>
      </c>
      <c r="E154" s="323" t="str">
        <f>INICIO!D$5</f>
        <v>HOSPITAL E MATERNIDADE SÃO LUCAS</v>
      </c>
      <c r="F154" s="326" t="str">
        <f>VLOOKUP(G154,FORNECEDOR!$A$1:$B$1998,2,FALSE)</f>
        <v>16.902.612/0001-00</v>
      </c>
      <c r="G154" s="327" t="str">
        <f>CAZUL!E151</f>
        <v>DISTRIMEDICA COMERCIO DE PRODUTOS MEDICOS E ODONTOLOGICOS LTDA</v>
      </c>
      <c r="H154" s="328" t="str">
        <f>VLOOKUP(O154,DESPESAS!A$1:D$2034,2,FALSE)</f>
        <v>02.02</v>
      </c>
      <c r="I154" s="328" t="str">
        <f>VLOOKUP(O154,DESPESAS!A$1:D$2034,3,FALSE)</f>
        <v>MATERIAIS DE CONSUMO</v>
      </c>
      <c r="J154" s="329">
        <f>CAZUL!F151</f>
        <v>0</v>
      </c>
      <c r="K154" s="330">
        <f>CAZUL!G151</f>
        <v>1332</v>
      </c>
      <c r="L154" s="329">
        <f>CAZUL!H151</f>
        <v>0</v>
      </c>
      <c r="M154" s="331" t="s">
        <v>1295</v>
      </c>
      <c r="N154" s="332"/>
      <c r="O154" s="333" t="str">
        <f>CAZUL!C151</f>
        <v>MATERIAL HOSPITALAR</v>
      </c>
    </row>
    <row r="155" spans="1:15" s="335" customFormat="1" ht="20.100000000000001" customHeight="1">
      <c r="A155" s="353">
        <v>841941100041426</v>
      </c>
      <c r="B155" s="323" t="s">
        <v>1294</v>
      </c>
      <c r="C155" s="324" t="str">
        <f>CAZUL!D152</f>
        <v>TARIFAS BANCÁRIAS</v>
      </c>
      <c r="D155" s="325" t="str">
        <f>CAZUL!N152</f>
        <v>13/07/2022</v>
      </c>
      <c r="E155" s="323" t="str">
        <f>INICIO!D$5</f>
        <v>HOSPITAL E MATERNIDADE SÃO LUCAS</v>
      </c>
      <c r="F155" s="326" t="str">
        <f>VLOOKUP(G155,FORNECEDOR!$A$1:$B$1998,2,FALSE)</f>
        <v>00.000.000/0001-91</v>
      </c>
      <c r="G155" s="327" t="str">
        <f>CAZUL!E152</f>
        <v>BANCO DO BRASIL</v>
      </c>
      <c r="H155" s="328" t="str">
        <f>VLOOKUP(O155,DESPESAS!A$1:D$2034,2,FALSE)</f>
        <v>04.07</v>
      </c>
      <c r="I155" s="328" t="str">
        <f>VLOOKUP(O155,DESPESAS!A$1:D$2034,3,FALSE)</f>
        <v>TARIFAS BANCÁRIAS</v>
      </c>
      <c r="J155" s="329">
        <f>CAZUL!F152</f>
        <v>0</v>
      </c>
      <c r="K155" s="330">
        <f>CAZUL!G152</f>
        <v>11</v>
      </c>
      <c r="L155" s="329">
        <f>CAZUL!H152</f>
        <v>0</v>
      </c>
      <c r="M155" s="331" t="s">
        <v>1295</v>
      </c>
      <c r="N155" s="332"/>
      <c r="O155" s="333" t="str">
        <f>CAZUL!C152</f>
        <v>TARIFAS BANCÁRIAS</v>
      </c>
    </row>
    <row r="156" spans="1:15" s="335" customFormat="1" ht="20.100000000000001" customHeight="1">
      <c r="A156" s="353">
        <v>841941100041427</v>
      </c>
      <c r="B156" s="323" t="s">
        <v>1294</v>
      </c>
      <c r="C156" s="324" t="str">
        <f>CAZUL!D153</f>
        <v>TARIFAS BANCÁRIAS</v>
      </c>
      <c r="D156" s="325" t="str">
        <f>CAZUL!N153</f>
        <v>13/07/2022</v>
      </c>
      <c r="E156" s="323" t="str">
        <f>INICIO!D$5</f>
        <v>HOSPITAL E MATERNIDADE SÃO LUCAS</v>
      </c>
      <c r="F156" s="326" t="str">
        <f>VLOOKUP(G156,FORNECEDOR!$A$1:$B$1998,2,FALSE)</f>
        <v>00.000.000/0001-91</v>
      </c>
      <c r="G156" s="327" t="str">
        <f>CAZUL!E153</f>
        <v>BANCO DO BRASIL</v>
      </c>
      <c r="H156" s="328" t="str">
        <f>VLOOKUP(O156,DESPESAS!A$1:D$2034,2,FALSE)</f>
        <v>04.07</v>
      </c>
      <c r="I156" s="328" t="str">
        <f>VLOOKUP(O156,DESPESAS!A$1:D$2034,3,FALSE)</f>
        <v>TARIFAS BANCÁRIAS</v>
      </c>
      <c r="J156" s="329">
        <f>CAZUL!F153</f>
        <v>0</v>
      </c>
      <c r="K156" s="330">
        <f>CAZUL!G153</f>
        <v>11</v>
      </c>
      <c r="L156" s="329">
        <f>CAZUL!H153</f>
        <v>-2.3283064365386963E-10</v>
      </c>
      <c r="M156" s="331" t="s">
        <v>1295</v>
      </c>
      <c r="N156" s="332"/>
      <c r="O156" s="333" t="str">
        <f>CAZUL!C153</f>
        <v>TARIFAS BANCÁRIAS</v>
      </c>
    </row>
    <row r="157" spans="1:15" s="335" customFormat="1" ht="20.100000000000001" customHeight="1">
      <c r="A157" s="353">
        <v>71408</v>
      </c>
      <c r="B157" s="323" t="s">
        <v>1294</v>
      </c>
      <c r="C157" s="324" t="str">
        <f>CAZUL!D154</f>
        <v>FATURA S02418</v>
      </c>
      <c r="D157" s="325" t="str">
        <f>CAZUL!N154</f>
        <v>14/07/2022</v>
      </c>
      <c r="E157" s="323" t="str">
        <f>INICIO!D$5</f>
        <v>HOSPITAL E MATERNIDADE SÃO LUCAS</v>
      </c>
      <c r="F157" s="326">
        <f>VLOOKUP(G157,FORNECEDOR!$A$1:$B$1998,2,FALSE)</f>
        <v>7366296000108</v>
      </c>
      <c r="G157" s="327" t="str">
        <f>CAZUL!E154</f>
        <v>NEO TECNOLOGIA DA INFORMATICA EIRELI</v>
      </c>
      <c r="H157" s="328" t="str">
        <f>VLOOKUP(O157,DESPESAS!A$1:D$2034,2,FALSE)</f>
        <v>03.23</v>
      </c>
      <c r="I157" s="328" t="str">
        <f>VLOOKUP(O157,DESPESAS!A$1:D$2034,3,FALSE)</f>
        <v>LOCAÇÃO DE EQUIPAMENTOS DE INFORMÁTICA</v>
      </c>
      <c r="J157" s="329">
        <f>CAZUL!F154</f>
        <v>0</v>
      </c>
      <c r="K157" s="330">
        <f>CAZUL!G154</f>
        <v>7489.08</v>
      </c>
      <c r="L157" s="329">
        <f>CAZUL!H154</f>
        <v>0</v>
      </c>
      <c r="M157" s="331" t="s">
        <v>1295</v>
      </c>
      <c r="N157" s="332"/>
      <c r="O157" s="333" t="str">
        <f>CAZUL!C154</f>
        <v>Locação de Equipamentos de Informática</v>
      </c>
    </row>
    <row r="158" spans="1:15" s="335" customFormat="1" ht="20.100000000000001" customHeight="1">
      <c r="A158" s="353">
        <v>71409</v>
      </c>
      <c r="B158" s="323" t="s">
        <v>1294</v>
      </c>
      <c r="C158" s="324" t="str">
        <f>CAZUL!D155</f>
        <v>FATURA 514</v>
      </c>
      <c r="D158" s="325" t="str">
        <f>CAZUL!N155</f>
        <v>14/07/2022</v>
      </c>
      <c r="E158" s="323" t="str">
        <f>INICIO!D$5</f>
        <v>HOSPITAL E MATERNIDADE SÃO LUCAS</v>
      </c>
      <c r="F158" s="326" t="str">
        <f>VLOOKUP(G158,FORNECEDOR!$A$1:$B$1998,2,FALSE)</f>
        <v>01.476.404/0001-19</v>
      </c>
      <c r="G158" s="327" t="str">
        <f>CAZUL!E155</f>
        <v>TSI LOCACOES LTDA</v>
      </c>
      <c r="H158" s="328" t="str">
        <f>VLOOKUP(O158,DESPESAS!A$1:D$2034,2,FALSE)</f>
        <v>03.23</v>
      </c>
      <c r="I158" s="328" t="str">
        <f>VLOOKUP(O158,DESPESAS!A$1:D$2034,3,FALSE)</f>
        <v>LOCAÇÃO DE EQUIPAMENTOS DE INFORMÁTICA</v>
      </c>
      <c r="J158" s="329">
        <f>CAZUL!F155</f>
        <v>0</v>
      </c>
      <c r="K158" s="330">
        <f>CAZUL!G155</f>
        <v>3939</v>
      </c>
      <c r="L158" s="329">
        <f>CAZUL!H155</f>
        <v>0</v>
      </c>
      <c r="M158" s="331" t="s">
        <v>1295</v>
      </c>
      <c r="N158" s="332"/>
      <c r="O158" s="333" t="str">
        <f>CAZUL!C155</f>
        <v>Locação de Equipamentos de Informática</v>
      </c>
    </row>
    <row r="159" spans="1:15" s="335" customFormat="1" ht="20.100000000000001" customHeight="1">
      <c r="A159" s="353">
        <v>551598000053166</v>
      </c>
      <c r="B159" s="323" t="s">
        <v>1294</v>
      </c>
      <c r="C159" s="324" t="str">
        <f>CAZUL!D156</f>
        <v>FATURA 062022</v>
      </c>
      <c r="D159" s="325" t="str">
        <f>CAZUL!N156</f>
        <v>14/07/2022</v>
      </c>
      <c r="E159" s="323" t="str">
        <f>INICIO!D$5</f>
        <v>HOSPITAL E MATERNIDADE SÃO LUCAS</v>
      </c>
      <c r="F159" s="326" t="str">
        <f>VLOOKUP(G159,FORNECEDOR!$A$1:$B$1998,2,FALSE)</f>
        <v>27.520.585/0001-27</v>
      </c>
      <c r="G159" s="327" t="str">
        <f>CAZUL!E156</f>
        <v>PISO FORT LOCAÇÕES E SERVIÇOS</v>
      </c>
      <c r="H159" s="328" t="str">
        <f>VLOOKUP(O159,DESPESAS!A$1:D$2034,2,FALSE)</f>
        <v>03.22</v>
      </c>
      <c r="I159" s="328" t="str">
        <f>VLOOKUP(O159,DESPESAS!A$1:D$2034,3,FALSE)</f>
        <v>LOCAÇÃO DE EQUIPAMENTOS EM GERAL</v>
      </c>
      <c r="J159" s="329">
        <f>CAZUL!F156</f>
        <v>0</v>
      </c>
      <c r="K159" s="330">
        <f>CAZUL!G156</f>
        <v>5399</v>
      </c>
      <c r="L159" s="329">
        <f>CAZUL!H156</f>
        <v>-16827.080000000235</v>
      </c>
      <c r="M159" s="331" t="s">
        <v>1295</v>
      </c>
      <c r="N159" s="332"/>
      <c r="O159" s="333" t="str">
        <f>CAZUL!C156</f>
        <v>Locação de Equipamentos</v>
      </c>
    </row>
    <row r="160" spans="1:15" s="335" customFormat="1" ht="20.100000000000001" customHeight="1">
      <c r="A160" s="353">
        <v>553515000019707</v>
      </c>
      <c r="B160" s="323" t="s">
        <v>1294</v>
      </c>
      <c r="C160" s="324" t="str">
        <f>CAZUL!D157</f>
        <v>NF 14580</v>
      </c>
      <c r="D160" s="325" t="str">
        <f>CAZUL!N157</f>
        <v>14/07/2022</v>
      </c>
      <c r="E160" s="323" t="str">
        <f>INICIO!D$5</f>
        <v>HOSPITAL E MATERNIDADE SÃO LUCAS</v>
      </c>
      <c r="F160" s="326" t="str">
        <f>VLOOKUP(G160,FORNECEDOR!$A$1:$B$1998,2,FALSE)</f>
        <v>03.399.220/0001-28</v>
      </c>
      <c r="G160" s="327" t="str">
        <f>CAZUL!E157</f>
        <v>LIDER CONTROLE AMBIENTAL LTDA</v>
      </c>
      <c r="H160" s="328" t="str">
        <f>VLOOKUP(O160,DESPESAS!A$1:D$2034,2,FALSE)</f>
        <v>03.05</v>
      </c>
      <c r="I160" s="328" t="str">
        <f>VLOOKUP(O160,DESPESAS!A$1:D$2034,3,FALSE)</f>
        <v>SERVIÇOS DE DEDETIZAÇÃO/DESRATIZAÇÃO</v>
      </c>
      <c r="J160" s="329">
        <f>CAZUL!F157</f>
        <v>0</v>
      </c>
      <c r="K160" s="330">
        <f>CAZUL!G157</f>
        <v>1210</v>
      </c>
      <c r="L160" s="329">
        <f>CAZUL!H157</f>
        <v>-18037.080000000235</v>
      </c>
      <c r="M160" s="331" t="s">
        <v>1295</v>
      </c>
      <c r="N160" s="332"/>
      <c r="O160" s="333" t="str">
        <f>CAZUL!C157</f>
        <v>SERVIÇO DE DEDETIZAÇÃO</v>
      </c>
    </row>
    <row r="161" spans="1:15" s="335" customFormat="1" ht="20.100000000000001" customHeight="1">
      <c r="A161" s="353">
        <v>71404</v>
      </c>
      <c r="B161" s="323" t="s">
        <v>1294</v>
      </c>
      <c r="C161" s="324" t="str">
        <f>CAZUL!D158</f>
        <v>Comp: 03/2022</v>
      </c>
      <c r="D161" s="325" t="str">
        <f>CAZUL!N158</f>
        <v>14/07/2022</v>
      </c>
      <c r="E161" s="323" t="str">
        <f>INICIO!D$5</f>
        <v>HOSPITAL E MATERNIDADE SÃO LUCAS</v>
      </c>
      <c r="F161" s="326" t="str">
        <f>VLOOKUP(G161,FORNECEDOR!$A$1:$B$1998,2,FALSE)</f>
        <v> 07.040.108/0001-57</v>
      </c>
      <c r="G161" s="327" t="str">
        <f>CAZUL!E158</f>
        <v>CAGECE</v>
      </c>
      <c r="H161" s="328" t="str">
        <f>VLOOKUP(O161,DESPESAS!A$1:D$2034,2,FALSE)</f>
        <v>03.17</v>
      </c>
      <c r="I161" s="328" t="str">
        <f>VLOOKUP(O161,DESPESAS!A$1:D$2034,3,FALSE)</f>
        <v>ÁGUA/ESGOTO</v>
      </c>
      <c r="J161" s="329">
        <f>CAZUL!F158</f>
        <v>0</v>
      </c>
      <c r="K161" s="330">
        <f>CAZUL!G158</f>
        <v>8406.74</v>
      </c>
      <c r="L161" s="329">
        <f>CAZUL!H158</f>
        <v>-26443.820000000233</v>
      </c>
      <c r="M161" s="331" t="s">
        <v>1295</v>
      </c>
      <c r="N161" s="332"/>
      <c r="O161" s="333" t="str">
        <f>CAZUL!C158</f>
        <v>Água e Saneamento</v>
      </c>
    </row>
    <row r="162" spans="1:15" s="335" customFormat="1" ht="20.100000000000001" customHeight="1">
      <c r="A162" s="353">
        <v>71406</v>
      </c>
      <c r="B162" s="323" t="s">
        <v>1294</v>
      </c>
      <c r="C162" s="324" t="str">
        <f>CAZUL!D159</f>
        <v>FATURA 06/2022</v>
      </c>
      <c r="D162" s="325" t="str">
        <f>CAZUL!N159</f>
        <v>14/07/2022</v>
      </c>
      <c r="E162" s="323" t="str">
        <f>INICIO!D$5</f>
        <v>HOSPITAL E MATERNIDADE SÃO LUCAS</v>
      </c>
      <c r="F162" s="326" t="str">
        <f>VLOOKUP(G162,FORNECEDOR!$A$1:$B$1998,2,FALSE)</f>
        <v>07.047.251/0001-71</v>
      </c>
      <c r="G162" s="327" t="str">
        <f>CAZUL!E159</f>
        <v>Companhia Energética do Ceará</v>
      </c>
      <c r="H162" s="328" t="str">
        <f>VLOOKUP(O162,DESPESAS!A$1:D$2034,2,FALSE)</f>
        <v>03.18</v>
      </c>
      <c r="I162" s="328" t="str">
        <f>VLOOKUP(O162,DESPESAS!A$1:D$2034,3,FALSE)</f>
        <v>ENERGIA ELÉTRICA</v>
      </c>
      <c r="J162" s="329">
        <f>CAZUL!F159</f>
        <v>0</v>
      </c>
      <c r="K162" s="330">
        <f>CAZUL!G159</f>
        <v>32983.08</v>
      </c>
      <c r="L162" s="329">
        <f>CAZUL!H159</f>
        <v>-59426.900000000234</v>
      </c>
      <c r="M162" s="331" t="s">
        <v>1295</v>
      </c>
      <c r="N162" s="332"/>
      <c r="O162" s="333" t="str">
        <f>CAZUL!C159</f>
        <v>Energia Elétrica</v>
      </c>
    </row>
    <row r="163" spans="1:15" s="335" customFormat="1" ht="20.100000000000001" customHeight="1">
      <c r="A163" s="353">
        <v>71402</v>
      </c>
      <c r="B163" s="323" t="s">
        <v>1294</v>
      </c>
      <c r="C163" s="324" t="str">
        <f>CAZUL!D160</f>
        <v>1/1NFS-e:103</v>
      </c>
      <c r="D163" s="325" t="str">
        <f>CAZUL!N160</f>
        <v>14/07/2022</v>
      </c>
      <c r="E163" s="323" t="str">
        <f>INICIO!D$5</f>
        <v>HOSPITAL E MATERNIDADE SÃO LUCAS</v>
      </c>
      <c r="F163" s="326" t="str">
        <f>VLOOKUP(G163,FORNECEDOR!$A$1:$B$1998,2,FALSE)</f>
        <v xml:space="preserve">30.851.326/0001-93 </v>
      </c>
      <c r="G163" s="327" t="str">
        <f>CAZUL!E160</f>
        <v>GERMANO COUTINHO ALVES 05527954378</v>
      </c>
      <c r="H163" s="328" t="str">
        <f>VLOOKUP(O163,DESPESAS!A$1:D$2034,2,FALSE)</f>
        <v>03.22</v>
      </c>
      <c r="I163" s="328" t="str">
        <f>VLOOKUP(O163,DESPESAS!A$1:D$2034,3,FALSE)</f>
        <v>LOCAÇÃO DE EQUIPAMENTOS EM GERAL</v>
      </c>
      <c r="J163" s="329">
        <f>CAZUL!F160</f>
        <v>0</v>
      </c>
      <c r="K163" s="330">
        <f>CAZUL!G160</f>
        <v>450</v>
      </c>
      <c r="L163" s="329">
        <f>CAZUL!H160</f>
        <v>0</v>
      </c>
      <c r="M163" s="331" t="s">
        <v>1295</v>
      </c>
      <c r="N163" s="332"/>
      <c r="O163" s="333" t="str">
        <f>CAZUL!C160</f>
        <v>Locação de Equipamentos</v>
      </c>
    </row>
    <row r="164" spans="1:15" s="335" customFormat="1" ht="20.100000000000001" customHeight="1">
      <c r="A164" s="353">
        <v>71410</v>
      </c>
      <c r="B164" s="323" t="s">
        <v>1294</v>
      </c>
      <c r="C164" s="324" t="str">
        <f>CAZUL!D161</f>
        <v>1/1NFS-e:355</v>
      </c>
      <c r="D164" s="325" t="str">
        <f>CAZUL!N161</f>
        <v>14/07/2022</v>
      </c>
      <c r="E164" s="323" t="str">
        <f>INICIO!D$5</f>
        <v>HOSPITAL E MATERNIDADE SÃO LUCAS</v>
      </c>
      <c r="F164" s="326" t="str">
        <f>VLOOKUP(G164,FORNECEDOR!$A$1:$B$1998,2,FALSE)</f>
        <v>01.790.382/0001-67</v>
      </c>
      <c r="G164" s="327" t="str">
        <f>CAZUL!E161</f>
        <v>VITAI SOLUÇÕES S/A</v>
      </c>
      <c r="H164" s="328" t="str">
        <f>VLOOKUP(O164,DESPESAS!A$1:D$2034,2,FALSE)</f>
        <v>04.06</v>
      </c>
      <c r="I164" s="328" t="str">
        <f>VLOOKUP(O164,DESPESAS!A$1:D$2034,3,FALSE)</f>
        <v>TECNOLOGIA DA INFORMAÇÃO</v>
      </c>
      <c r="J164" s="329">
        <f>CAZUL!F161</f>
        <v>0</v>
      </c>
      <c r="K164" s="330">
        <f>CAZUL!G161</f>
        <v>7132.6</v>
      </c>
      <c r="L164" s="329">
        <f>CAZUL!H161</f>
        <v>-67009.500000000233</v>
      </c>
      <c r="M164" s="331" t="s">
        <v>1295</v>
      </c>
      <c r="N164" s="332"/>
      <c r="O164" s="333" t="str">
        <f>CAZUL!C161</f>
        <v>Software / Licença de Uso</v>
      </c>
    </row>
    <row r="165" spans="1:15" s="335" customFormat="1" ht="20.100000000000001" customHeight="1">
      <c r="A165" s="353">
        <v>71401</v>
      </c>
      <c r="B165" s="323" t="s">
        <v>1294</v>
      </c>
      <c r="C165" s="324" t="str">
        <f>CAZUL!D162</f>
        <v>1/1NFS-e:14992</v>
      </c>
      <c r="D165" s="325" t="str">
        <f>CAZUL!N162</f>
        <v>14/07/2022</v>
      </c>
      <c r="E165" s="323" t="str">
        <f>INICIO!D$5</f>
        <v>HOSPITAL E MATERNIDADE SÃO LUCAS</v>
      </c>
      <c r="F165" s="326" t="str">
        <f>VLOOKUP(G165,FORNECEDOR!$A$1:$B$1998,2,FALSE)</f>
        <v>50.429.810/0001-36</v>
      </c>
      <c r="G165" s="327" t="str">
        <f>CAZUL!E162</f>
        <v>SAPRA LANDAUER</v>
      </c>
      <c r="H165" s="328" t="str">
        <f>VLOOKUP(O165,DESPESAS!A$1:D$2034,2,FALSE)</f>
        <v>03.06</v>
      </c>
      <c r="I165" s="328" t="str">
        <f>VLOOKUP(O165,DESPESAS!A$1:D$2034,3,FALSE)</f>
        <v>EXAMES LABORATORIAIS E DE IMAGEM</v>
      </c>
      <c r="J165" s="329">
        <f>CAZUL!F162</f>
        <v>0</v>
      </c>
      <c r="K165" s="330">
        <f>CAZUL!G162</f>
        <v>180</v>
      </c>
      <c r="L165" s="329">
        <f>CAZUL!H162</f>
        <v>-67189.500000000233</v>
      </c>
      <c r="M165" s="331" t="s">
        <v>1295</v>
      </c>
      <c r="N165" s="332"/>
      <c r="O165" s="333" t="str">
        <f>CAZUL!C162</f>
        <v>Serviço de Radiologia</v>
      </c>
    </row>
    <row r="166" spans="1:15" s="335" customFormat="1" ht="20.100000000000001" customHeight="1">
      <c r="A166" s="353">
        <v>71416</v>
      </c>
      <c r="B166" s="323" t="s">
        <v>1294</v>
      </c>
      <c r="C166" s="324" t="str">
        <f>CAZUL!D163</f>
        <v>1/1NFS-e:150</v>
      </c>
      <c r="D166" s="325" t="str">
        <f>CAZUL!N163</f>
        <v>14/07/2022</v>
      </c>
      <c r="E166" s="323" t="str">
        <f>INICIO!D$5</f>
        <v>HOSPITAL E MATERNIDADE SÃO LUCAS</v>
      </c>
      <c r="F166" s="326" t="str">
        <f>VLOOKUP(G166,FORNECEDOR!$A$1:$B$1998,2,FALSE)</f>
        <v>34.279.248/0001-55</v>
      </c>
      <c r="G166" s="327" t="str">
        <f>CAZUL!E163</f>
        <v>CENTRAL MED SERVICOS MEDICOS HOSPITALARES LTDA</v>
      </c>
      <c r="H166" s="328" t="str">
        <f>VLOOKUP(O166,DESPESAS!A$1:D$2034,2,FALSE)</f>
        <v>03.21</v>
      </c>
      <c r="I166" s="328" t="str">
        <f>VLOOKUP(O166,DESPESAS!A$1:D$2034,3,FALSE)</f>
        <v>SERVIÇOS MÉDICOS</v>
      </c>
      <c r="J166" s="329">
        <f>CAZUL!F163</f>
        <v>0</v>
      </c>
      <c r="K166" s="330">
        <f>CAZUL!G163</f>
        <v>6016.72</v>
      </c>
      <c r="L166" s="329">
        <f>CAZUL!H163</f>
        <v>-73206.220000000234</v>
      </c>
      <c r="M166" s="331" t="s">
        <v>1295</v>
      </c>
      <c r="N166" s="332"/>
      <c r="O166" s="333" t="str">
        <f>CAZUL!C163</f>
        <v>Serviço Médico</v>
      </c>
    </row>
    <row r="167" spans="1:15" s="335" customFormat="1" ht="20.100000000000001" customHeight="1">
      <c r="A167" s="353">
        <v>71405</v>
      </c>
      <c r="B167" s="323" t="s">
        <v>1294</v>
      </c>
      <c r="C167" s="324" t="str">
        <f>CAZUL!D164</f>
        <v>1/1NFS-e:12357</v>
      </c>
      <c r="D167" s="325" t="str">
        <f>CAZUL!N164</f>
        <v>14/07/2022</v>
      </c>
      <c r="E167" s="323" t="str">
        <f>INICIO!D$5</f>
        <v>HOSPITAL E MATERNIDADE SÃO LUCAS</v>
      </c>
      <c r="F167" s="326" t="str">
        <f>VLOOKUP(G167,FORNECEDOR!$A$1:$B$1998,2,FALSE)</f>
        <v>42.183.442/0022-95</v>
      </c>
      <c r="G167" s="327" t="str">
        <f>CAZUL!E164</f>
        <v>COLORTEL S A SISTEMAS ELETRONICOS</v>
      </c>
      <c r="H167" s="328" t="str">
        <f>VLOOKUP(O167,DESPESAS!A$1:D$2034,2,FALSE)</f>
        <v>03.22</v>
      </c>
      <c r="I167" s="328" t="str">
        <f>VLOOKUP(O167,DESPESAS!A$1:D$2034,3,FALSE)</f>
        <v>LOCAÇÃO DE EQUIPAMENTOS EM GERAL</v>
      </c>
      <c r="J167" s="329">
        <f>CAZUL!F164</f>
        <v>0</v>
      </c>
      <c r="K167" s="330">
        <f>CAZUL!G164</f>
        <v>1963.7</v>
      </c>
      <c r="L167" s="329">
        <f>CAZUL!H164</f>
        <v>-75169.920000000231</v>
      </c>
      <c r="M167" s="331" t="s">
        <v>1295</v>
      </c>
      <c r="N167" s="332"/>
      <c r="O167" s="333" t="str">
        <f>CAZUL!C164</f>
        <v>Locação de Equipamentos</v>
      </c>
    </row>
    <row r="168" spans="1:15" s="335" customFormat="1" ht="20.100000000000001" customHeight="1">
      <c r="A168" s="353">
        <v>71407</v>
      </c>
      <c r="B168" s="323" t="s">
        <v>1294</v>
      </c>
      <c r="C168" s="324" t="str">
        <f>CAZUL!D165</f>
        <v>1/1NFS-e:547</v>
      </c>
      <c r="D168" s="325" t="str">
        <f>CAZUL!N165</f>
        <v>14/07/2022</v>
      </c>
      <c r="E168" s="323" t="str">
        <f>INICIO!D$5</f>
        <v>HOSPITAL E MATERNIDADE SÃO LUCAS</v>
      </c>
      <c r="F168" s="326" t="str">
        <f>VLOOKUP(G168,FORNECEDOR!$A$1:$B$1998,2,FALSE)</f>
        <v xml:space="preserve">18.630.064/0001-31 </v>
      </c>
      <c r="G168" s="327" t="str">
        <f>CAZUL!E165</f>
        <v>HSR MANUTENÇÃO CONSULTORIA ALUGUEL E LIMPEZA EIREL</v>
      </c>
      <c r="H168" s="328" t="str">
        <f>VLOOKUP(O168,DESPESAS!A$1:D$2034,2,FALSE)</f>
        <v>03.09</v>
      </c>
      <c r="I168" s="328" t="str">
        <f>VLOOKUP(O168,DESPESAS!A$1:D$2034,3,FALSE)</f>
        <v>MANUTENÇÃO EQUIPAMENTOS EM GERAL</v>
      </c>
      <c r="J168" s="329">
        <f>CAZUL!F165</f>
        <v>0</v>
      </c>
      <c r="K168" s="330">
        <f>CAZUL!G165</f>
        <v>11000</v>
      </c>
      <c r="L168" s="329">
        <f>CAZUL!H165</f>
        <v>0</v>
      </c>
      <c r="M168" s="331" t="s">
        <v>1295</v>
      </c>
      <c r="N168" s="332"/>
      <c r="O168" s="333" t="str">
        <f>CAZUL!C165</f>
        <v>Manutenção de Equipamentos</v>
      </c>
    </row>
    <row r="169" spans="1:15" s="335" customFormat="1" ht="20.100000000000001" customHeight="1">
      <c r="A169" s="353">
        <v>71403</v>
      </c>
      <c r="B169" s="323" t="s">
        <v>1294</v>
      </c>
      <c r="C169" s="324" t="str">
        <f>CAZUL!D166</f>
        <v>1/1NFS-e:104</v>
      </c>
      <c r="D169" s="325" t="str">
        <f>CAZUL!N166</f>
        <v>14/07/2022</v>
      </c>
      <c r="E169" s="323" t="str">
        <f>INICIO!D$5</f>
        <v>HOSPITAL E MATERNIDADE SÃO LUCAS</v>
      </c>
      <c r="F169" s="326" t="str">
        <f>VLOOKUP(G169,FORNECEDOR!$A$1:$B$1998,2,FALSE)</f>
        <v xml:space="preserve">30.851.326/0001-93 </v>
      </c>
      <c r="G169" s="327" t="str">
        <f>CAZUL!E166</f>
        <v>GERMANO COUTINHO ALVES 05527954378</v>
      </c>
      <c r="H169" s="328" t="str">
        <f>VLOOKUP(O169,DESPESAS!A$1:D$2034,2,FALSE)</f>
        <v>03.09</v>
      </c>
      <c r="I169" s="328" t="str">
        <f>VLOOKUP(O169,DESPESAS!A$1:D$2034,3,FALSE)</f>
        <v>MANUTENÇÃO EQUIPAMENTOS EM GERAL</v>
      </c>
      <c r="J169" s="329">
        <f>CAZUL!F166</f>
        <v>0</v>
      </c>
      <c r="K169" s="330">
        <f>CAZUL!G166</f>
        <v>450</v>
      </c>
      <c r="L169" s="329">
        <f>CAZUL!H166</f>
        <v>-86619.920000000231</v>
      </c>
      <c r="M169" s="331" t="s">
        <v>1295</v>
      </c>
      <c r="N169" s="332"/>
      <c r="O169" s="333" t="str">
        <f>CAZUL!C166</f>
        <v>Manutenção de Equipamentos</v>
      </c>
    </row>
    <row r="170" spans="1:15" s="335" customFormat="1" ht="20.100000000000001" customHeight="1">
      <c r="A170" s="351">
        <v>553546000104135</v>
      </c>
      <c r="B170" s="323" t="s">
        <v>1294</v>
      </c>
      <c r="C170" s="324" t="str">
        <f>CAZUL!D167</f>
        <v>1/1NF 2895</v>
      </c>
      <c r="D170" s="325" t="str">
        <f>CAZUL!N167</f>
        <v>14/07/2022</v>
      </c>
      <c r="E170" s="323" t="str">
        <f>INICIO!D$5</f>
        <v>HOSPITAL E MATERNIDADE SÃO LUCAS</v>
      </c>
      <c r="F170" s="326" t="str">
        <f>VLOOKUP(G170,FORNECEDOR!$A$1:$B$1998,2,FALSE)</f>
        <v>21.152.532/0001-14</v>
      </c>
      <c r="G170" s="327" t="str">
        <f>CAZUL!E167</f>
        <v>I9 DISTRIBUICAO E COMERCIO LTDA</v>
      </c>
      <c r="H170" s="328" t="str">
        <f>VLOOKUP(O170,DESPESAS!A$1:D$2034,2,FALSE)</f>
        <v>02.01</v>
      </c>
      <c r="I170" s="328" t="str">
        <f>VLOOKUP(O170,DESPESAS!A$1:D$2034,3,FALSE)</f>
        <v>MEDICAMENTOS</v>
      </c>
      <c r="J170" s="329">
        <f>CAZUL!F167</f>
        <v>0</v>
      </c>
      <c r="K170" s="330">
        <f>CAZUL!G167</f>
        <v>2931.12</v>
      </c>
      <c r="L170" s="329">
        <f>CAZUL!H167</f>
        <v>0</v>
      </c>
      <c r="M170" s="331" t="s">
        <v>1295</v>
      </c>
      <c r="N170" s="332"/>
      <c r="O170" s="333" t="str">
        <f>CAZUL!C167</f>
        <v>MEDICAMENTOS</v>
      </c>
    </row>
    <row r="171" spans="1:15" s="335" customFormat="1" ht="20.100000000000001" customHeight="1">
      <c r="A171" s="351">
        <v>553546000104135</v>
      </c>
      <c r="B171" s="323" t="s">
        <v>1294</v>
      </c>
      <c r="C171" s="324" t="str">
        <f>CAZUL!D168</f>
        <v>1/1NF 2893</v>
      </c>
      <c r="D171" s="325" t="str">
        <f>CAZUL!N168</f>
        <v>14/07/2022</v>
      </c>
      <c r="E171" s="323" t="str">
        <f>INICIO!D$5</f>
        <v>HOSPITAL E MATERNIDADE SÃO LUCAS</v>
      </c>
      <c r="F171" s="326" t="str">
        <f>VLOOKUP(G171,FORNECEDOR!$A$1:$B$1998,2,FALSE)</f>
        <v>21.152.532/0001-14</v>
      </c>
      <c r="G171" s="327" t="str">
        <f>CAZUL!E168</f>
        <v>I9 DISTRIBUICAO E COMERCIO LTDA</v>
      </c>
      <c r="H171" s="328" t="str">
        <f>VLOOKUP(O171,DESPESAS!A$1:D$2034,2,FALSE)</f>
        <v>02.02</v>
      </c>
      <c r="I171" s="328" t="str">
        <f>VLOOKUP(O171,DESPESAS!A$1:D$2034,3,FALSE)</f>
        <v>MATERIAIS DE CONSUMO</v>
      </c>
      <c r="J171" s="329">
        <f>CAZUL!F168</f>
        <v>0</v>
      </c>
      <c r="K171" s="330">
        <f>CAZUL!G168</f>
        <v>679.4</v>
      </c>
      <c r="L171" s="329">
        <f>CAZUL!H168</f>
        <v>-90230.440000000221</v>
      </c>
      <c r="M171" s="331" t="s">
        <v>1295</v>
      </c>
      <c r="N171" s="332"/>
      <c r="O171" s="333" t="str">
        <f>CAZUL!C168</f>
        <v>MATERIAL HOSPITALAR</v>
      </c>
    </row>
    <row r="172" spans="1:15" s="335" customFormat="1" ht="20.100000000000001" customHeight="1">
      <c r="A172" s="353">
        <v>551836000323948</v>
      </c>
      <c r="B172" s="323" t="s">
        <v>1294</v>
      </c>
      <c r="C172" s="324" t="str">
        <f>CAZUL!D169</f>
        <v>1/1NF 15113</v>
      </c>
      <c r="D172" s="325" t="str">
        <f>CAZUL!N169</f>
        <v>14/07/2022</v>
      </c>
      <c r="E172" s="323" t="str">
        <f>INICIO!D$5</f>
        <v>HOSPITAL E MATERNIDADE SÃO LUCAS</v>
      </c>
      <c r="F172" s="326" t="str">
        <f>VLOOKUP(G172,FORNECEDOR!$A$1:$B$1998,2,FALSE)</f>
        <v>08.674.752/0003-01</v>
      </c>
      <c r="G172" s="327" t="str">
        <f>CAZUL!E169</f>
        <v>CIRURGICA MONTEBELLO LTDA 301</v>
      </c>
      <c r="H172" s="328" t="str">
        <f>VLOOKUP(O172,DESPESAS!A$1:D$2034,2,FALSE)</f>
        <v>02.02</v>
      </c>
      <c r="I172" s="328" t="str">
        <f>VLOOKUP(O172,DESPESAS!A$1:D$2034,3,FALSE)</f>
        <v>MATERIAIS DE CONSUMO</v>
      </c>
      <c r="J172" s="329">
        <f>CAZUL!F169</f>
        <v>0</v>
      </c>
      <c r="K172" s="330">
        <f>CAZUL!G169</f>
        <v>303.10000000000002</v>
      </c>
      <c r="L172" s="329">
        <f>CAZUL!H169</f>
        <v>0</v>
      </c>
      <c r="M172" s="331" t="s">
        <v>1295</v>
      </c>
      <c r="N172" s="332"/>
      <c r="O172" s="333" t="str">
        <f>CAZUL!C169</f>
        <v>MATERIAL HOSPITALAR</v>
      </c>
    </row>
    <row r="173" spans="1:15" s="335" customFormat="1" ht="20.100000000000001" customHeight="1">
      <c r="A173" s="353">
        <v>552811000123948</v>
      </c>
      <c r="B173" s="323" t="s">
        <v>1294</v>
      </c>
      <c r="C173" s="324" t="str">
        <f>CAZUL!D170</f>
        <v>1/1NF 137635</v>
      </c>
      <c r="D173" s="325" t="str">
        <f>CAZUL!N170</f>
        <v>14/07/2022</v>
      </c>
      <c r="E173" s="323" t="str">
        <f>INICIO!D$5</f>
        <v>HOSPITAL E MATERNIDADE SÃO LUCAS</v>
      </c>
      <c r="F173" s="326" t="str">
        <f>VLOOKUP(G173,FORNECEDOR!$A$1:$B$1998,2,FALSE)</f>
        <v>08.674.752/0001-40</v>
      </c>
      <c r="G173" s="327" t="str">
        <f>CAZUL!E170</f>
        <v>CIRURGICA MONTEBELLO LTDA 140</v>
      </c>
      <c r="H173" s="328" t="str">
        <f>VLOOKUP(O173,DESPESAS!A$1:D$2034,2,FALSE)</f>
        <v>02.02</v>
      </c>
      <c r="I173" s="328" t="str">
        <f>VLOOKUP(O173,DESPESAS!A$1:D$2034,3,FALSE)</f>
        <v>MATERIAIS DE CONSUMO</v>
      </c>
      <c r="J173" s="329">
        <f>CAZUL!F170</f>
        <v>0</v>
      </c>
      <c r="K173" s="330">
        <f>CAZUL!G170</f>
        <v>709.7</v>
      </c>
      <c r="L173" s="329">
        <f>CAZUL!H170</f>
        <v>0</v>
      </c>
      <c r="M173" s="331" t="s">
        <v>1295</v>
      </c>
      <c r="N173" s="332"/>
      <c r="O173" s="333" t="str">
        <f>CAZUL!C170</f>
        <v>MATERIAL HOSPITALAR</v>
      </c>
    </row>
    <row r="174" spans="1:15" s="335" customFormat="1" ht="20.100000000000001" customHeight="1">
      <c r="A174" s="353">
        <v>552811000123948</v>
      </c>
      <c r="B174" s="323" t="s">
        <v>1294</v>
      </c>
      <c r="C174" s="324" t="str">
        <f>CAZUL!D171</f>
        <v>1/1NF 137594</v>
      </c>
      <c r="D174" s="325" t="str">
        <f>CAZUL!N171</f>
        <v>14/07/2022</v>
      </c>
      <c r="E174" s="323" t="str">
        <f>INICIO!D$5</f>
        <v>HOSPITAL E MATERNIDADE SÃO LUCAS</v>
      </c>
      <c r="F174" s="326" t="str">
        <f>VLOOKUP(G174,FORNECEDOR!$A$1:$B$1998,2,FALSE)</f>
        <v>08.674.752/0001-40</v>
      </c>
      <c r="G174" s="327" t="str">
        <f>CAZUL!E171</f>
        <v>CIRURGICA MONTEBELLO LTDA 140</v>
      </c>
      <c r="H174" s="328" t="str">
        <f>VLOOKUP(O174,DESPESAS!A$1:D$2034,2,FALSE)</f>
        <v>02.01</v>
      </c>
      <c r="I174" s="328" t="str">
        <f>VLOOKUP(O174,DESPESAS!A$1:D$2034,3,FALSE)</f>
        <v>MEDICAMENTOS</v>
      </c>
      <c r="J174" s="329">
        <f>CAZUL!F171</f>
        <v>0</v>
      </c>
      <c r="K174" s="330">
        <f>CAZUL!G171</f>
        <v>1790.56</v>
      </c>
      <c r="L174" s="329">
        <f>CAZUL!H171</f>
        <v>-93033.800000000221</v>
      </c>
      <c r="M174" s="331" t="s">
        <v>1295</v>
      </c>
      <c r="N174" s="332"/>
      <c r="O174" s="333" t="str">
        <f>CAZUL!C171</f>
        <v>MEDICAMENTOS</v>
      </c>
    </row>
    <row r="175" spans="1:15" s="335" customFormat="1" ht="20.100000000000001" customHeight="1">
      <c r="A175" s="353">
        <v>550094000032745</v>
      </c>
      <c r="B175" s="323" t="s">
        <v>1294</v>
      </c>
      <c r="C175" s="324" t="str">
        <f>CAZUL!D172</f>
        <v>1/1NF 4527</v>
      </c>
      <c r="D175" s="325" t="str">
        <f>CAZUL!N172</f>
        <v>14/07/2022</v>
      </c>
      <c r="E175" s="323" t="str">
        <f>INICIO!D$5</f>
        <v>HOSPITAL E MATERNIDADE SÃO LUCAS</v>
      </c>
      <c r="F175" s="326" t="str">
        <f>VLOOKUP(G175,FORNECEDOR!$A$1:$B$1998,2,FALSE)</f>
        <v>07.135.428/0001-90</v>
      </c>
      <c r="G175" s="327" t="str">
        <f>CAZUL!E172</f>
        <v>CWM INDUSTRIA ALIMENTICIA LTDA</v>
      </c>
      <c r="H175" s="328" t="str">
        <f>VLOOKUP(O175,DESPESAS!A$1:D$2034,2,FALSE)</f>
        <v>03.01</v>
      </c>
      <c r="I175" s="328" t="str">
        <f>VLOOKUP(O175,DESPESAS!A$1:D$2034,3,FALSE)</f>
        <v>ALIMENTAÇÃO</v>
      </c>
      <c r="J175" s="329">
        <f>CAZUL!F172</f>
        <v>0</v>
      </c>
      <c r="K175" s="330">
        <f>CAZUL!G172</f>
        <v>112722.89</v>
      </c>
      <c r="L175" s="329">
        <f>CAZUL!H172</f>
        <v>-205756.69000000024</v>
      </c>
      <c r="M175" s="331" t="s">
        <v>1295</v>
      </c>
      <c r="N175" s="332"/>
      <c r="O175" s="333" t="str">
        <f>CAZUL!C172</f>
        <v>Lanches e Refeições</v>
      </c>
    </row>
    <row r="176" spans="1:15" s="335" customFormat="1" ht="20.100000000000001" customHeight="1">
      <c r="A176" s="353">
        <v>71412</v>
      </c>
      <c r="B176" s="323" t="s">
        <v>1294</v>
      </c>
      <c r="C176" s="324" t="str">
        <f>CAZUL!D173</f>
        <v>1/1NFS 31622</v>
      </c>
      <c r="D176" s="325" t="str">
        <f>CAZUL!N173</f>
        <v>14/07/2022</v>
      </c>
      <c r="E176" s="323" t="str">
        <f>INICIO!D$5</f>
        <v>HOSPITAL E MATERNIDADE SÃO LUCAS</v>
      </c>
      <c r="F176" s="326" t="str">
        <f>VLOOKUP(G176,FORNECEDOR!$A$1:$B$1998,2,FALSE)</f>
        <v>23.750.626/0001-10</v>
      </c>
      <c r="G176" s="327" t="str">
        <f>CAZUL!E173</f>
        <v>A2 EMPREEND E COM DE EQUIP ELETRONICOS</v>
      </c>
      <c r="H176" s="328" t="str">
        <f>VLOOKUP(O176,DESPESAS!A$1:D$2034,2,FALSE)</f>
        <v>03.12</v>
      </c>
      <c r="I176" s="328" t="str">
        <f>VLOOKUP(O176,DESPESAS!A$1:D$2034,3,FALSE)</f>
        <v>SEGURANÇA PATRIMONIAL/VIGILÂNCIA</v>
      </c>
      <c r="J176" s="329">
        <f>CAZUL!F173</f>
        <v>0</v>
      </c>
      <c r="K176" s="330">
        <f>CAZUL!G173</f>
        <v>1558.5</v>
      </c>
      <c r="L176" s="329">
        <f>CAZUL!H173</f>
        <v>0</v>
      </c>
      <c r="M176" s="331" t="s">
        <v>1295</v>
      </c>
      <c r="N176" s="332"/>
      <c r="O176" s="333" t="str">
        <f>CAZUL!C173</f>
        <v>Vigilância e Segurança Patrimonial</v>
      </c>
    </row>
    <row r="177" spans="1:15" s="335" customFormat="1" ht="20.100000000000001" customHeight="1">
      <c r="A177" s="353">
        <v>71413</v>
      </c>
      <c r="B177" s="323" t="s">
        <v>1294</v>
      </c>
      <c r="C177" s="324" t="str">
        <f>CAZUL!D174</f>
        <v>1/1NFS-e:123</v>
      </c>
      <c r="D177" s="325" t="str">
        <f>CAZUL!N174</f>
        <v>14/07/2022</v>
      </c>
      <c r="E177" s="323" t="str">
        <f>INICIO!D$5</f>
        <v>HOSPITAL E MATERNIDADE SÃO LUCAS</v>
      </c>
      <c r="F177" s="326" t="str">
        <f>VLOOKUP(G177,FORNECEDOR!$A$1:$B$1998,2,FALSE)</f>
        <v>07.343.458/0001-92</v>
      </c>
      <c r="G177" s="327" t="str">
        <f>CAZUL!E174</f>
        <v>ERON FRIOS SERVIÇOS DE MANUT E REFRIG. LTDA</v>
      </c>
      <c r="H177" s="328" t="str">
        <f>VLOOKUP(O177,DESPESAS!A$1:D$2034,2,FALSE)</f>
        <v>03.09</v>
      </c>
      <c r="I177" s="328" t="str">
        <f>VLOOKUP(O177,DESPESAS!A$1:D$2034,3,FALSE)</f>
        <v>MANUTENÇÃO EQUIPAMENTOS EM GERAL</v>
      </c>
      <c r="J177" s="329">
        <f>CAZUL!F174</f>
        <v>0</v>
      </c>
      <c r="K177" s="330">
        <f>CAZUL!G174</f>
        <v>2950</v>
      </c>
      <c r="L177" s="329">
        <f>CAZUL!H174</f>
        <v>0</v>
      </c>
      <c r="M177" s="331" t="s">
        <v>1295</v>
      </c>
      <c r="N177" s="332"/>
      <c r="O177" s="333" t="str">
        <f>CAZUL!C174</f>
        <v>Manutenção de Equipamentos</v>
      </c>
    </row>
    <row r="178" spans="1:15" s="335" customFormat="1" ht="20.100000000000001" customHeight="1">
      <c r="A178" s="353">
        <v>71414</v>
      </c>
      <c r="B178" s="323" t="s">
        <v>1294</v>
      </c>
      <c r="C178" s="324" t="str">
        <f>CAZUL!D175</f>
        <v>1/1NFS-e:125</v>
      </c>
      <c r="D178" s="325" t="str">
        <f>CAZUL!N175</f>
        <v>14/07/2022</v>
      </c>
      <c r="E178" s="323" t="str">
        <f>INICIO!D$5</f>
        <v>HOSPITAL E MATERNIDADE SÃO LUCAS</v>
      </c>
      <c r="F178" s="326" t="str">
        <f>VLOOKUP(G178,FORNECEDOR!$A$1:$B$1998,2,FALSE)</f>
        <v>07.343.458/0001-92</v>
      </c>
      <c r="G178" s="327" t="str">
        <f>CAZUL!E175</f>
        <v>ERON FRIOS SERVIÇOS DE MANUT E REFRIG. LTDA</v>
      </c>
      <c r="H178" s="328" t="str">
        <f>VLOOKUP(O178,DESPESAS!A$1:D$2034,2,FALSE)</f>
        <v>03.22</v>
      </c>
      <c r="I178" s="328" t="str">
        <f>VLOOKUP(O178,DESPESAS!A$1:D$2034,3,FALSE)</f>
        <v>LOCAÇÃO DE EQUIPAMENTOS EM GERAL</v>
      </c>
      <c r="J178" s="329">
        <f>CAZUL!F175</f>
        <v>0</v>
      </c>
      <c r="K178" s="330">
        <f>CAZUL!G175</f>
        <v>320</v>
      </c>
      <c r="L178" s="329">
        <f>CAZUL!H175</f>
        <v>0</v>
      </c>
      <c r="M178" s="331" t="s">
        <v>1295</v>
      </c>
      <c r="N178" s="332"/>
      <c r="O178" s="333" t="str">
        <f>CAZUL!C175</f>
        <v>Locação de Equipamentos</v>
      </c>
    </row>
    <row r="179" spans="1:15" s="335" customFormat="1" ht="20.100000000000001" customHeight="1">
      <c r="A179" s="353">
        <v>71415</v>
      </c>
      <c r="B179" s="323" t="s">
        <v>1294</v>
      </c>
      <c r="C179" s="324" t="str">
        <f>CAZUL!D176</f>
        <v>1/1NFS-e:1029</v>
      </c>
      <c r="D179" s="325" t="str">
        <f>CAZUL!N176</f>
        <v>14/07/2022</v>
      </c>
      <c r="E179" s="323" t="str">
        <f>INICIO!D$5</f>
        <v>HOSPITAL E MATERNIDADE SÃO LUCAS</v>
      </c>
      <c r="F179" s="326" t="str">
        <f>VLOOKUP(G179,FORNECEDOR!$A$1:$B$1998,2,FALSE)</f>
        <v>21.246.547/0001-41</v>
      </c>
      <c r="G179" s="327" t="str">
        <f>CAZUL!E176</f>
        <v>WR MEDICOS ASSOCIADOS LTDA - ME</v>
      </c>
      <c r="H179" s="328" t="str">
        <f>VLOOKUP(O179,DESPESAS!A$1:D$2034,2,FALSE)</f>
        <v>03.22</v>
      </c>
      <c r="I179" s="328" t="str">
        <f>VLOOKUP(O179,DESPESAS!A$1:D$2034,3,FALSE)</f>
        <v>LOCAÇÃO DE EQUIPAMENTOS EM GERAL</v>
      </c>
      <c r="J179" s="329">
        <f>CAZUL!F176</f>
        <v>0</v>
      </c>
      <c r="K179" s="330">
        <f>CAZUL!G176</f>
        <v>2400</v>
      </c>
      <c r="L179" s="329">
        <f>CAZUL!H176</f>
        <v>0</v>
      </c>
      <c r="M179" s="331" t="s">
        <v>1295</v>
      </c>
      <c r="N179" s="332"/>
      <c r="O179" s="333" t="str">
        <f>CAZUL!C176</f>
        <v>Locação de Equipamentos</v>
      </c>
    </row>
    <row r="180" spans="1:15" s="335" customFormat="1" ht="20.100000000000001" customHeight="1">
      <c r="A180" s="353">
        <v>841951100170720</v>
      </c>
      <c r="B180" s="323" t="s">
        <v>1294</v>
      </c>
      <c r="C180" s="324" t="str">
        <f>CAZUL!D177</f>
        <v>TARIFAS BANCÁRIAS</v>
      </c>
      <c r="D180" s="325" t="str">
        <f>CAZUL!N177</f>
        <v>14/07/2022</v>
      </c>
      <c r="E180" s="323" t="str">
        <f>INICIO!D$5</f>
        <v>HOSPITAL E MATERNIDADE SÃO LUCAS</v>
      </c>
      <c r="F180" s="326" t="str">
        <f>VLOOKUP(G180,FORNECEDOR!$A$1:$B$1998,2,FALSE)</f>
        <v>00.000.000/0001-91</v>
      </c>
      <c r="G180" s="327" t="str">
        <f>CAZUL!E177</f>
        <v>BANCO DO BRASIL</v>
      </c>
      <c r="H180" s="328" t="str">
        <f>VLOOKUP(O180,DESPESAS!A$1:D$2034,2,FALSE)</f>
        <v>04.07</v>
      </c>
      <c r="I180" s="328" t="str">
        <f>VLOOKUP(O180,DESPESAS!A$1:D$2034,3,FALSE)</f>
        <v>TARIFAS BANCÁRIAS</v>
      </c>
      <c r="J180" s="329">
        <f>CAZUL!F177</f>
        <v>0</v>
      </c>
      <c r="K180" s="330">
        <f>CAZUL!G177</f>
        <v>11</v>
      </c>
      <c r="L180" s="329">
        <f>CAZUL!H177</f>
        <v>0</v>
      </c>
      <c r="M180" s="331" t="s">
        <v>1295</v>
      </c>
      <c r="N180" s="332"/>
      <c r="O180" s="333" t="str">
        <f>CAZUL!C177</f>
        <v>TARIFAS BANCÁRIAS</v>
      </c>
    </row>
    <row r="181" spans="1:15" s="335" customFormat="1" ht="20.100000000000001" customHeight="1">
      <c r="A181" s="353">
        <v>841951100170721</v>
      </c>
      <c r="B181" s="323" t="s">
        <v>1294</v>
      </c>
      <c r="C181" s="324" t="str">
        <f>CAZUL!D178</f>
        <v>TARIFAS BANCÁRIAS</v>
      </c>
      <c r="D181" s="325" t="str">
        <f>CAZUL!N178</f>
        <v>14/07/2022</v>
      </c>
      <c r="E181" s="323" t="str">
        <f>INICIO!D$5</f>
        <v>HOSPITAL E MATERNIDADE SÃO LUCAS</v>
      </c>
      <c r="F181" s="326" t="str">
        <f>VLOOKUP(G181,FORNECEDOR!$A$1:$B$1998,2,FALSE)</f>
        <v>00.000.000/0001-91</v>
      </c>
      <c r="G181" s="327" t="str">
        <f>CAZUL!E178</f>
        <v>BANCO DO BRASIL</v>
      </c>
      <c r="H181" s="328" t="str">
        <f>VLOOKUP(O181,DESPESAS!A$1:D$2034,2,FALSE)</f>
        <v>04.07</v>
      </c>
      <c r="I181" s="328" t="str">
        <f>VLOOKUP(O181,DESPESAS!A$1:D$2034,3,FALSE)</f>
        <v>TARIFAS BANCÁRIAS</v>
      </c>
      <c r="J181" s="329">
        <f>CAZUL!F178</f>
        <v>0</v>
      </c>
      <c r="K181" s="330">
        <f>CAZUL!G178</f>
        <v>11</v>
      </c>
      <c r="L181" s="329">
        <f>CAZUL!H178</f>
        <v>0</v>
      </c>
      <c r="M181" s="331" t="s">
        <v>1295</v>
      </c>
      <c r="N181" s="332"/>
      <c r="O181" s="333" t="str">
        <f>CAZUL!C178</f>
        <v>TARIFAS BANCÁRIAS</v>
      </c>
    </row>
    <row r="182" spans="1:15" s="335" customFormat="1" ht="20.100000000000001" customHeight="1">
      <c r="A182" s="353">
        <v>841951100170722</v>
      </c>
      <c r="B182" s="323" t="s">
        <v>1294</v>
      </c>
      <c r="C182" s="324" t="str">
        <f>CAZUL!D179</f>
        <v>TARIFAS BANCÁRIAS</v>
      </c>
      <c r="D182" s="325" t="str">
        <f>CAZUL!N179</f>
        <v>14/07/2022</v>
      </c>
      <c r="E182" s="323" t="str">
        <f>INICIO!D$5</f>
        <v>HOSPITAL E MATERNIDADE SÃO LUCAS</v>
      </c>
      <c r="F182" s="326" t="str">
        <f>VLOOKUP(G182,FORNECEDOR!$A$1:$B$1998,2,FALSE)</f>
        <v>00.000.000/0001-91</v>
      </c>
      <c r="G182" s="327" t="str">
        <f>CAZUL!E179</f>
        <v>BANCO DO BRASIL</v>
      </c>
      <c r="H182" s="328" t="str">
        <f>VLOOKUP(O182,DESPESAS!A$1:D$2034,2,FALSE)</f>
        <v>04.07</v>
      </c>
      <c r="I182" s="328" t="str">
        <f>VLOOKUP(O182,DESPESAS!A$1:D$2034,3,FALSE)</f>
        <v>TARIFAS BANCÁRIAS</v>
      </c>
      <c r="J182" s="329">
        <f>CAZUL!F179</f>
        <v>0</v>
      </c>
      <c r="K182" s="330">
        <f>CAZUL!G179</f>
        <v>11</v>
      </c>
      <c r="L182" s="329">
        <f>CAZUL!H179</f>
        <v>0</v>
      </c>
      <c r="M182" s="331" t="s">
        <v>1295</v>
      </c>
      <c r="N182" s="332"/>
      <c r="O182" s="333" t="str">
        <f>CAZUL!C179</f>
        <v>TARIFAS BANCÁRIAS</v>
      </c>
    </row>
    <row r="183" spans="1:15" s="335" customFormat="1" ht="20.100000000000001" customHeight="1">
      <c r="A183" s="353">
        <v>841951100170723</v>
      </c>
      <c r="B183" s="323" t="s">
        <v>1294</v>
      </c>
      <c r="C183" s="324" t="str">
        <f>CAZUL!D180</f>
        <v>TARIFAS BANCÁRIAS</v>
      </c>
      <c r="D183" s="325" t="str">
        <f>CAZUL!N180</f>
        <v>14/07/2022</v>
      </c>
      <c r="E183" s="323" t="str">
        <f>INICIO!D$5</f>
        <v>HOSPITAL E MATERNIDADE SÃO LUCAS</v>
      </c>
      <c r="F183" s="326" t="str">
        <f>VLOOKUP(G183,FORNECEDOR!$A$1:$B$1998,2,FALSE)</f>
        <v>00.000.000/0001-91</v>
      </c>
      <c r="G183" s="327" t="str">
        <f>CAZUL!E180</f>
        <v>BANCO DO BRASIL</v>
      </c>
      <c r="H183" s="328" t="str">
        <f>VLOOKUP(O183,DESPESAS!A$1:D$2034,2,FALSE)</f>
        <v>04.07</v>
      </c>
      <c r="I183" s="328" t="str">
        <f>VLOOKUP(O183,DESPESAS!A$1:D$2034,3,FALSE)</f>
        <v>TARIFAS BANCÁRIAS</v>
      </c>
      <c r="J183" s="329">
        <f>CAZUL!F180</f>
        <v>0</v>
      </c>
      <c r="K183" s="330">
        <f>CAZUL!G180</f>
        <v>11</v>
      </c>
      <c r="L183" s="329">
        <f>CAZUL!H180</f>
        <v>0</v>
      </c>
      <c r="M183" s="331" t="s">
        <v>1295</v>
      </c>
      <c r="N183" s="332"/>
      <c r="O183" s="333" t="str">
        <f>CAZUL!C180</f>
        <v>TARIFAS BANCÁRIAS</v>
      </c>
    </row>
    <row r="184" spans="1:15" s="335" customFormat="1" ht="20.100000000000001" customHeight="1">
      <c r="A184" s="353">
        <v>841951100170724</v>
      </c>
      <c r="B184" s="323" t="s">
        <v>1294</v>
      </c>
      <c r="C184" s="324" t="str">
        <f>CAZUL!D181</f>
        <v>TARIFAS BANCÁRIAS</v>
      </c>
      <c r="D184" s="325" t="str">
        <f>CAZUL!N181</f>
        <v>14/07/2022</v>
      </c>
      <c r="E184" s="323" t="str">
        <f>INICIO!D$5</f>
        <v>HOSPITAL E MATERNIDADE SÃO LUCAS</v>
      </c>
      <c r="F184" s="326" t="str">
        <f>VLOOKUP(G184,FORNECEDOR!$A$1:$B$1998,2,FALSE)</f>
        <v>00.000.000/0001-91</v>
      </c>
      <c r="G184" s="327" t="str">
        <f>CAZUL!E181</f>
        <v>BANCO DO BRASIL</v>
      </c>
      <c r="H184" s="328" t="str">
        <f>VLOOKUP(O184,DESPESAS!A$1:D$2034,2,FALSE)</f>
        <v>04.07</v>
      </c>
      <c r="I184" s="328" t="str">
        <f>VLOOKUP(O184,DESPESAS!A$1:D$2034,3,FALSE)</f>
        <v>TARIFAS BANCÁRIAS</v>
      </c>
      <c r="J184" s="329">
        <f>CAZUL!F181</f>
        <v>0</v>
      </c>
      <c r="K184" s="330">
        <f>CAZUL!G181</f>
        <v>11</v>
      </c>
      <c r="L184" s="329">
        <f>CAZUL!H181</f>
        <v>0</v>
      </c>
      <c r="M184" s="331" t="s">
        <v>1295</v>
      </c>
      <c r="N184" s="332"/>
      <c r="O184" s="333" t="str">
        <f>CAZUL!C181</f>
        <v>TARIFAS BANCÁRIAS</v>
      </c>
    </row>
    <row r="185" spans="1:15" s="335" customFormat="1" ht="20.100000000000001" customHeight="1">
      <c r="A185" s="353">
        <v>841951100170725</v>
      </c>
      <c r="B185" s="323" t="s">
        <v>1294</v>
      </c>
      <c r="C185" s="324" t="str">
        <f>CAZUL!D182</f>
        <v>TARIFAS BANCÁRIAS</v>
      </c>
      <c r="D185" s="325" t="str">
        <f>CAZUL!N182</f>
        <v>14/07/2022</v>
      </c>
      <c r="E185" s="323" t="str">
        <f>INICIO!D$5</f>
        <v>HOSPITAL E MATERNIDADE SÃO LUCAS</v>
      </c>
      <c r="F185" s="326" t="str">
        <f>VLOOKUP(G185,FORNECEDOR!$A$1:$B$1998,2,FALSE)</f>
        <v>00.000.000/0001-91</v>
      </c>
      <c r="G185" s="327" t="str">
        <f>CAZUL!E182</f>
        <v>BANCO DO BRASIL</v>
      </c>
      <c r="H185" s="328" t="str">
        <f>VLOOKUP(O185,DESPESAS!A$1:D$2034,2,FALSE)</f>
        <v>04.07</v>
      </c>
      <c r="I185" s="328" t="str">
        <f>VLOOKUP(O185,DESPESAS!A$1:D$2034,3,FALSE)</f>
        <v>TARIFAS BANCÁRIAS</v>
      </c>
      <c r="J185" s="329">
        <f>CAZUL!F182</f>
        <v>0</v>
      </c>
      <c r="K185" s="330">
        <f>CAZUL!G182</f>
        <v>11</v>
      </c>
      <c r="L185" s="329">
        <f>CAZUL!H182</f>
        <v>0</v>
      </c>
      <c r="M185" s="331" t="s">
        <v>1295</v>
      </c>
      <c r="N185" s="332"/>
      <c r="O185" s="333" t="str">
        <f>CAZUL!C182</f>
        <v>TARIFAS BANCÁRIAS</v>
      </c>
    </row>
    <row r="186" spans="1:15" s="335" customFormat="1" ht="20.100000000000001" customHeight="1">
      <c r="A186" s="353">
        <v>841951100170726</v>
      </c>
      <c r="B186" s="323" t="s">
        <v>1294</v>
      </c>
      <c r="C186" s="324" t="str">
        <f>CAZUL!D183</f>
        <v>TARIFAS BANCÁRIAS</v>
      </c>
      <c r="D186" s="325" t="str">
        <f>CAZUL!N183</f>
        <v>14/07/2022</v>
      </c>
      <c r="E186" s="323" t="str">
        <f>INICIO!D$5</f>
        <v>HOSPITAL E MATERNIDADE SÃO LUCAS</v>
      </c>
      <c r="F186" s="326" t="str">
        <f>VLOOKUP(G186,FORNECEDOR!$A$1:$B$1998,2,FALSE)</f>
        <v>00.000.000/0001-91</v>
      </c>
      <c r="G186" s="327" t="str">
        <f>CAZUL!E183</f>
        <v>BANCO DO BRASIL</v>
      </c>
      <c r="H186" s="328" t="str">
        <f>VLOOKUP(O186,DESPESAS!A$1:D$2034,2,FALSE)</f>
        <v>04.07</v>
      </c>
      <c r="I186" s="328" t="str">
        <f>VLOOKUP(O186,DESPESAS!A$1:D$2034,3,FALSE)</f>
        <v>TARIFAS BANCÁRIAS</v>
      </c>
      <c r="J186" s="329">
        <f>CAZUL!F183</f>
        <v>0</v>
      </c>
      <c r="K186" s="330">
        <f>CAZUL!G183</f>
        <v>11</v>
      </c>
      <c r="L186" s="329">
        <f>CAZUL!H183</f>
        <v>0</v>
      </c>
      <c r="M186" s="331" t="s">
        <v>1295</v>
      </c>
      <c r="N186" s="332"/>
      <c r="O186" s="333" t="str">
        <f>CAZUL!C183</f>
        <v>TARIFAS BANCÁRIAS</v>
      </c>
    </row>
    <row r="187" spans="1:15" s="335" customFormat="1" ht="20.100000000000001" customHeight="1">
      <c r="A187" s="353">
        <v>841951100170727</v>
      </c>
      <c r="B187" s="323" t="s">
        <v>1294</v>
      </c>
      <c r="C187" s="324" t="str">
        <f>CAZUL!D184</f>
        <v>TARIFAS BANCÁRIAS</v>
      </c>
      <c r="D187" s="325" t="str">
        <f>CAZUL!N184</f>
        <v>14/07/2022</v>
      </c>
      <c r="E187" s="323" t="str">
        <f>INICIO!D$5</f>
        <v>HOSPITAL E MATERNIDADE SÃO LUCAS</v>
      </c>
      <c r="F187" s="326" t="str">
        <f>VLOOKUP(G187,FORNECEDOR!$A$1:$B$1998,2,FALSE)</f>
        <v>00.000.000/0001-91</v>
      </c>
      <c r="G187" s="327" t="str">
        <f>CAZUL!E184</f>
        <v>BANCO DO BRASIL</v>
      </c>
      <c r="H187" s="328" t="str">
        <f>VLOOKUP(O187,DESPESAS!A$1:D$2034,2,FALSE)</f>
        <v>04.07</v>
      </c>
      <c r="I187" s="328" t="str">
        <f>VLOOKUP(O187,DESPESAS!A$1:D$2034,3,FALSE)</f>
        <v>TARIFAS BANCÁRIAS</v>
      </c>
      <c r="J187" s="329">
        <f>CAZUL!F184</f>
        <v>0</v>
      </c>
      <c r="K187" s="330">
        <f>CAZUL!G184</f>
        <v>11</v>
      </c>
      <c r="L187" s="329">
        <f>CAZUL!H184</f>
        <v>0</v>
      </c>
      <c r="M187" s="331" t="s">
        <v>1295</v>
      </c>
      <c r="N187" s="332"/>
      <c r="O187" s="333" t="str">
        <f>CAZUL!C184</f>
        <v>TARIFAS BANCÁRIAS</v>
      </c>
    </row>
    <row r="188" spans="1:15" s="335" customFormat="1" ht="20.100000000000001" customHeight="1">
      <c r="A188" s="353">
        <v>841951100170728</v>
      </c>
      <c r="B188" s="323" t="s">
        <v>1294</v>
      </c>
      <c r="C188" s="324" t="str">
        <f>CAZUL!D185</f>
        <v>TARIFAS BANCÁRIAS</v>
      </c>
      <c r="D188" s="325" t="str">
        <f>CAZUL!N185</f>
        <v>14/07/2022</v>
      </c>
      <c r="E188" s="323" t="str">
        <f>INICIO!D$5</f>
        <v>HOSPITAL E MATERNIDADE SÃO LUCAS</v>
      </c>
      <c r="F188" s="326" t="str">
        <f>VLOOKUP(G188,FORNECEDOR!$A$1:$B$1998,2,FALSE)</f>
        <v>00.000.000/0001-91</v>
      </c>
      <c r="G188" s="327" t="str">
        <f>CAZUL!E185</f>
        <v>BANCO DO BRASIL</v>
      </c>
      <c r="H188" s="328" t="str">
        <f>VLOOKUP(O188,DESPESAS!A$1:D$2034,2,FALSE)</f>
        <v>04.07</v>
      </c>
      <c r="I188" s="328" t="str">
        <f>VLOOKUP(O188,DESPESAS!A$1:D$2034,3,FALSE)</f>
        <v>TARIFAS BANCÁRIAS</v>
      </c>
      <c r="J188" s="329">
        <f>CAZUL!F185</f>
        <v>0</v>
      </c>
      <c r="K188" s="330">
        <f>CAZUL!G185</f>
        <v>11</v>
      </c>
      <c r="L188" s="329">
        <f>CAZUL!H185</f>
        <v>0</v>
      </c>
      <c r="M188" s="331" t="s">
        <v>1295</v>
      </c>
      <c r="N188" s="332"/>
      <c r="O188" s="333" t="str">
        <f>CAZUL!C185</f>
        <v>TARIFAS BANCÁRIAS</v>
      </c>
    </row>
    <row r="189" spans="1:15" s="335" customFormat="1" ht="20.100000000000001" customHeight="1">
      <c r="A189" s="353">
        <v>841951100170729</v>
      </c>
      <c r="B189" s="323" t="s">
        <v>1294</v>
      </c>
      <c r="C189" s="324" t="str">
        <f>CAZUL!D186</f>
        <v>TARIFAS BANCÁRIAS</v>
      </c>
      <c r="D189" s="325" t="str">
        <f>CAZUL!N186</f>
        <v>14/07/2022</v>
      </c>
      <c r="E189" s="323" t="str">
        <f>INICIO!D$5</f>
        <v>HOSPITAL E MATERNIDADE SÃO LUCAS</v>
      </c>
      <c r="F189" s="326" t="str">
        <f>VLOOKUP(G189,FORNECEDOR!$A$1:$B$1998,2,FALSE)</f>
        <v>00.000.000/0001-91</v>
      </c>
      <c r="G189" s="327" t="str">
        <f>CAZUL!E186</f>
        <v>BANCO DO BRASIL</v>
      </c>
      <c r="H189" s="328" t="str">
        <f>VLOOKUP(O189,DESPESAS!A$1:D$2034,2,FALSE)</f>
        <v>04.07</v>
      </c>
      <c r="I189" s="328" t="str">
        <f>VLOOKUP(O189,DESPESAS!A$1:D$2034,3,FALSE)</f>
        <v>TARIFAS BANCÁRIAS</v>
      </c>
      <c r="J189" s="329">
        <f>CAZUL!F186</f>
        <v>0</v>
      </c>
      <c r="K189" s="330">
        <f>CAZUL!G186</f>
        <v>11</v>
      </c>
      <c r="L189" s="329">
        <f>CAZUL!H186</f>
        <v>0</v>
      </c>
      <c r="M189" s="331" t="s">
        <v>1295</v>
      </c>
      <c r="N189" s="332"/>
      <c r="O189" s="333" t="str">
        <f>CAZUL!C186</f>
        <v>TARIFAS BANCÁRIAS</v>
      </c>
    </row>
    <row r="190" spans="1:15" s="335" customFormat="1" ht="20.100000000000001" customHeight="1">
      <c r="A190" s="353">
        <v>841951100170730</v>
      </c>
      <c r="B190" s="323" t="s">
        <v>1294</v>
      </c>
      <c r="C190" s="324" t="str">
        <f>CAZUL!D187</f>
        <v>TARIFAS BANCÁRIAS</v>
      </c>
      <c r="D190" s="325" t="str">
        <f>CAZUL!N187</f>
        <v>14/07/2022</v>
      </c>
      <c r="E190" s="323" t="str">
        <f>INICIO!D$5</f>
        <v>HOSPITAL E MATERNIDADE SÃO LUCAS</v>
      </c>
      <c r="F190" s="326" t="str">
        <f>VLOOKUP(G190,FORNECEDOR!$A$1:$B$1998,2,FALSE)</f>
        <v>00.000.000/0001-91</v>
      </c>
      <c r="G190" s="327" t="str">
        <f>CAZUL!E187</f>
        <v>BANCO DO BRASIL</v>
      </c>
      <c r="H190" s="328" t="str">
        <f>VLOOKUP(O190,DESPESAS!A$1:D$2034,2,FALSE)</f>
        <v>04.07</v>
      </c>
      <c r="I190" s="328" t="str">
        <f>VLOOKUP(O190,DESPESAS!A$1:D$2034,3,FALSE)</f>
        <v>TARIFAS BANCÁRIAS</v>
      </c>
      <c r="J190" s="329">
        <f>CAZUL!F187</f>
        <v>0</v>
      </c>
      <c r="K190" s="330">
        <f>CAZUL!G187</f>
        <v>11</v>
      </c>
      <c r="L190" s="329">
        <f>CAZUL!H187</f>
        <v>0</v>
      </c>
      <c r="M190" s="331" t="s">
        <v>1295</v>
      </c>
      <c r="N190" s="332"/>
      <c r="O190" s="333" t="str">
        <f>CAZUL!C187</f>
        <v>TARIFAS BANCÁRIAS</v>
      </c>
    </row>
    <row r="191" spans="1:15" s="335" customFormat="1" ht="20.100000000000001" customHeight="1">
      <c r="A191" s="353">
        <v>841951100170731</v>
      </c>
      <c r="B191" s="323" t="s">
        <v>1294</v>
      </c>
      <c r="C191" s="324" t="str">
        <f>CAZUL!D188</f>
        <v>TARIFAS BANCÁRIAS</v>
      </c>
      <c r="D191" s="325" t="str">
        <f>CAZUL!N188</f>
        <v>14/07/2022</v>
      </c>
      <c r="E191" s="323" t="str">
        <f>INICIO!D$5</f>
        <v>HOSPITAL E MATERNIDADE SÃO LUCAS</v>
      </c>
      <c r="F191" s="326" t="str">
        <f>VLOOKUP(G191,FORNECEDOR!$A$1:$B$1998,2,FALSE)</f>
        <v>00.000.000/0001-91</v>
      </c>
      <c r="G191" s="327" t="str">
        <f>CAZUL!E188</f>
        <v>BANCO DO BRASIL</v>
      </c>
      <c r="H191" s="328" t="str">
        <f>VLOOKUP(O191,DESPESAS!A$1:D$2034,2,FALSE)</f>
        <v>04.07</v>
      </c>
      <c r="I191" s="328" t="str">
        <f>VLOOKUP(O191,DESPESAS!A$1:D$2034,3,FALSE)</f>
        <v>TARIFAS BANCÁRIAS</v>
      </c>
      <c r="J191" s="329">
        <f>CAZUL!F188</f>
        <v>0</v>
      </c>
      <c r="K191" s="330">
        <f>CAZUL!G188</f>
        <v>11</v>
      </c>
      <c r="L191" s="329">
        <f>CAZUL!H188</f>
        <v>0</v>
      </c>
      <c r="M191" s="331" t="s">
        <v>1295</v>
      </c>
      <c r="N191" s="332"/>
      <c r="O191" s="333" t="str">
        <f>CAZUL!C188</f>
        <v>TARIFAS BANCÁRIAS</v>
      </c>
    </row>
    <row r="192" spans="1:15" s="335" customFormat="1" ht="20.100000000000001" customHeight="1">
      <c r="A192" s="353">
        <v>841951100170732</v>
      </c>
      <c r="B192" s="323" t="s">
        <v>1294</v>
      </c>
      <c r="C192" s="324" t="str">
        <f>CAZUL!D189</f>
        <v>TARIFAS BANCÁRIAS</v>
      </c>
      <c r="D192" s="325" t="str">
        <f>CAZUL!N189</f>
        <v>14/07/2022</v>
      </c>
      <c r="E192" s="323" t="str">
        <f>INICIO!D$5</f>
        <v>HOSPITAL E MATERNIDADE SÃO LUCAS</v>
      </c>
      <c r="F192" s="326" t="str">
        <f>VLOOKUP(G192,FORNECEDOR!$A$1:$B$1998,2,FALSE)</f>
        <v>00.000.000/0001-91</v>
      </c>
      <c r="G192" s="327" t="str">
        <f>CAZUL!E189</f>
        <v>BANCO DO BRASIL</v>
      </c>
      <c r="H192" s="328" t="str">
        <f>VLOOKUP(O192,DESPESAS!A$1:D$2034,2,FALSE)</f>
        <v>04.07</v>
      </c>
      <c r="I192" s="328" t="str">
        <f>VLOOKUP(O192,DESPESAS!A$1:D$2034,3,FALSE)</f>
        <v>TARIFAS BANCÁRIAS</v>
      </c>
      <c r="J192" s="329">
        <f>CAZUL!F189</f>
        <v>0</v>
      </c>
      <c r="K192" s="330">
        <f>CAZUL!G189</f>
        <v>11</v>
      </c>
      <c r="L192" s="329">
        <f>CAZUL!H189</f>
        <v>14307.689999999769</v>
      </c>
      <c r="M192" s="331" t="s">
        <v>1295</v>
      </c>
      <c r="N192" s="332"/>
      <c r="O192" s="333" t="str">
        <f>CAZUL!C189</f>
        <v>TARIFAS BANCÁRIAS</v>
      </c>
    </row>
    <row r="193" spans="1:15" s="335" customFormat="1" ht="20.100000000000001" customHeight="1">
      <c r="A193" s="353">
        <v>71411</v>
      </c>
      <c r="B193" s="323" t="s">
        <v>1294</v>
      </c>
      <c r="C193" s="324" t="str">
        <f>CAZUL!D190</f>
        <v>4/8 Acordo</v>
      </c>
      <c r="D193" s="325" t="str">
        <f>CAZUL!N190</f>
        <v>14/07/2022</v>
      </c>
      <c r="E193" s="323" t="str">
        <f>INICIO!D$5</f>
        <v>HOSPITAL E MATERNIDADE SÃO LUCAS</v>
      </c>
      <c r="F193" s="326" t="str">
        <f>VLOOKUP(G193,FORNECEDOR!$A$1:$B$1998,2,FALSE)</f>
        <v>34.333.144/0001-81</v>
      </c>
      <c r="G193" s="327" t="str">
        <f>CAZUL!E190</f>
        <v>EVELINE MICHELLE LIMA DA SILVA EIRELI</v>
      </c>
      <c r="H193" s="328" t="str">
        <f>VLOOKUP(O193,DESPESAS!A$1:D$2034,2,FALSE)</f>
        <v>03.44</v>
      </c>
      <c r="I193" s="328" t="str">
        <f>VLOOKUP(O193,DESPESAS!A$1:D$2034,3,FALSE)</f>
        <v>ACORDO</v>
      </c>
      <c r="J193" s="329">
        <f>CAZUL!F190</f>
        <v>0</v>
      </c>
      <c r="K193" s="330">
        <f>CAZUL!G190</f>
        <v>14307.69</v>
      </c>
      <c r="L193" s="329">
        <f>CAZUL!H190</f>
        <v>0</v>
      </c>
      <c r="M193" s="331" t="s">
        <v>1295</v>
      </c>
      <c r="N193" s="332"/>
      <c r="O193" s="333" t="str">
        <f>CAZUL!C190</f>
        <v>ACORDO</v>
      </c>
    </row>
    <row r="194" spans="1:15" s="335" customFormat="1" ht="20.100000000000001" customHeight="1">
      <c r="A194" s="353">
        <v>551523000051549</v>
      </c>
      <c r="B194" s="323" t="s">
        <v>1294</v>
      </c>
      <c r="C194" s="324" t="str">
        <f>CAZUL!D191</f>
        <v>Imposto INSS Folha Comp: 06/2022</v>
      </c>
      <c r="D194" s="325" t="str">
        <f>CAZUL!N191</f>
        <v>15/07/2022</v>
      </c>
      <c r="E194" s="323" t="str">
        <f>INICIO!D$5</f>
        <v>HOSPITAL E MATERNIDADE SÃO LUCAS</v>
      </c>
      <c r="F194" s="326" t="str">
        <f>VLOOKUP(G194,FORNECEDOR!$A$1:$B$1998,2,FALSE)</f>
        <v>00.394.460/0058-87</v>
      </c>
      <c r="G194" s="327" t="str">
        <f>CAZUL!E191</f>
        <v>GPS - GUIA DA PREVIDENCIA SOCIAL</v>
      </c>
      <c r="H194" s="328" t="str">
        <f>VLOOKUP(O194,DESPESAS!A$1:D$2034,2,FALSE)</f>
        <v>01.05</v>
      </c>
      <c r="I194" s="328" t="str">
        <f>VLOOKUP(O194,DESPESAS!A$1:D$2034,3,FALSE)</f>
        <v>ENCARGOS</v>
      </c>
      <c r="J194" s="329">
        <f>CAZUL!F191</f>
        <v>0</v>
      </c>
      <c r="K194" s="330">
        <f>CAZUL!G191</f>
        <v>164995.48000000001</v>
      </c>
      <c r="L194" s="329">
        <f>CAZUL!H191</f>
        <v>-164995.48000000024</v>
      </c>
      <c r="M194" s="331" t="s">
        <v>1295</v>
      </c>
      <c r="N194" s="332"/>
      <c r="O194" s="333" t="str">
        <f>CAZUL!C191</f>
        <v>INSS sobre Salários - GPS</v>
      </c>
    </row>
    <row r="195" spans="1:15" s="335" customFormat="1" ht="20.100000000000001" customHeight="1">
      <c r="A195" s="353">
        <v>71508</v>
      </c>
      <c r="B195" s="323" t="s">
        <v>1294</v>
      </c>
      <c r="C195" s="324" t="str">
        <f>CAZUL!D192</f>
        <v>DCTO 96014022287</v>
      </c>
      <c r="D195" s="325" t="str">
        <f>CAZUL!N192</f>
        <v>15/07/2022</v>
      </c>
      <c r="E195" s="323" t="str">
        <f>INICIO!D$5</f>
        <v>HOSPITAL E MATERNIDADE SÃO LUCAS</v>
      </c>
      <c r="F195" s="326" t="str">
        <f>VLOOKUP(G195,FORNECEDOR!$A$1:$B$1998,2,FALSE)</f>
        <v>07.341.423/0001-14</v>
      </c>
      <c r="G195" s="327" t="str">
        <f>CAZUL!E192</f>
        <v>TRANSPORTE DE PASSAGEIROS DO ESTADO DE CEARÁ</v>
      </c>
      <c r="H195" s="328" t="str">
        <f>VLOOKUP(O195,DESPESAS!A$1:D$2034,2,FALSE)</f>
        <v>03.42</v>
      </c>
      <c r="I195" s="328" t="str">
        <f>VLOOKUP(O195,DESPESAS!A$1:D$2034,3,FALSE)</f>
        <v>Vale-Transporte</v>
      </c>
      <c r="J195" s="329">
        <f>CAZUL!F192</f>
        <v>0</v>
      </c>
      <c r="K195" s="330">
        <f>CAZUL!G192</f>
        <v>810</v>
      </c>
      <c r="L195" s="329">
        <f>CAZUL!H192</f>
        <v>-165805.48000000024</v>
      </c>
      <c r="M195" s="331" t="s">
        <v>1295</v>
      </c>
      <c r="N195" s="332"/>
      <c r="O195" s="333" t="str">
        <f>CAZUL!C192</f>
        <v>Vale-Transporte</v>
      </c>
    </row>
    <row r="196" spans="1:15" s="335" customFormat="1" ht="20.100000000000001" customHeight="1">
      <c r="A196" s="353">
        <v>71504</v>
      </c>
      <c r="B196" s="323" t="s">
        <v>1294</v>
      </c>
      <c r="C196" s="324" t="str">
        <f>CAZUL!D193</f>
        <v>IRRF retido sobre Compra 299 - ANGEL</v>
      </c>
      <c r="D196" s="325" t="str">
        <f>CAZUL!N193</f>
        <v>15/07/2022</v>
      </c>
      <c r="E196" s="323" t="str">
        <f>INICIO!D$5</f>
        <v>HOSPITAL E MATERNIDADE SÃO LUCAS</v>
      </c>
      <c r="F196" s="326" t="str">
        <f>VLOOKUP(G196,FORNECEDOR!$A$1:$B$1998,2,FALSE)</f>
        <v>00.394.460/0058-87</v>
      </c>
      <c r="G196" s="327" t="str">
        <f>CAZUL!E193</f>
        <v>SECRETARIA DA RECEITA FEDERAL DO BRASIL</v>
      </c>
      <c r="H196" s="328" t="str">
        <f>VLOOKUP(O196,DESPESAS!A$1:D$2034,2,FALSE)</f>
        <v>03.30</v>
      </c>
      <c r="I196" s="328" t="str">
        <f>VLOOKUP(O196,DESPESAS!A$1:D$2034,3,FALSE)</f>
        <v>IR SOBRE PRESTAÇÃO DE SERVIÇOS</v>
      </c>
      <c r="J196" s="329">
        <f>CAZUL!F193</f>
        <v>0</v>
      </c>
      <c r="K196" s="330">
        <f>CAZUL!G193</f>
        <v>134.27000000000001</v>
      </c>
      <c r="L196" s="329">
        <f>CAZUL!H193</f>
        <v>0</v>
      </c>
      <c r="M196" s="331" t="s">
        <v>1295</v>
      </c>
      <c r="N196" s="332"/>
      <c r="O196" s="333" t="str">
        <f>CAZUL!C193</f>
        <v>Retenção - Darf 1708 - IRRF</v>
      </c>
    </row>
    <row r="197" spans="1:15" s="335" customFormat="1" ht="20.100000000000001" customHeight="1">
      <c r="A197" s="353">
        <v>71503</v>
      </c>
      <c r="B197" s="323" t="s">
        <v>1294</v>
      </c>
      <c r="C197" s="324" t="str">
        <f>CAZUL!D194</f>
        <v>PIS/COFINS/CSLL retido sobre Compra 299 - ANGEL</v>
      </c>
      <c r="D197" s="325" t="str">
        <f>CAZUL!N194</f>
        <v>15/07/2022</v>
      </c>
      <c r="E197" s="323" t="str">
        <f>INICIO!D$5</f>
        <v>HOSPITAL E MATERNIDADE SÃO LUCAS</v>
      </c>
      <c r="F197" s="326" t="str">
        <f>VLOOKUP(G197,FORNECEDOR!$A$1:$B$1998,2,FALSE)</f>
        <v>00.394.460/0058-87</v>
      </c>
      <c r="G197" s="327" t="str">
        <f>CAZUL!E194</f>
        <v>SECRETARIA DA RECEITA FEDERAL DO BRASIL</v>
      </c>
      <c r="H197" s="328" t="str">
        <f>VLOOKUP(O197,DESPESAS!A$1:D$2034,2,FALSE)</f>
        <v>03.28</v>
      </c>
      <c r="I197" s="328" t="str">
        <f>VLOOKUP(O197,DESPESAS!A$1:D$2034,3,FALSE)</f>
        <v>PIS/COFINS/CSLL</v>
      </c>
      <c r="J197" s="329">
        <f>CAZUL!F194</f>
        <v>0</v>
      </c>
      <c r="K197" s="330">
        <f>CAZUL!G194</f>
        <v>416.23</v>
      </c>
      <c r="L197" s="329">
        <f>CAZUL!H194</f>
        <v>0</v>
      </c>
      <c r="M197" s="331" t="s">
        <v>1295</v>
      </c>
      <c r="N197" s="332"/>
      <c r="O197" s="333" t="str">
        <f>CAZUL!C194</f>
        <v>Retenção - Darf 5952 - PIS/COFINS/CSLL</v>
      </c>
    </row>
    <row r="198" spans="1:15" s="335" customFormat="1" ht="20.100000000000001" customHeight="1">
      <c r="A198" s="353">
        <v>71502</v>
      </c>
      <c r="B198" s="323" t="s">
        <v>1294</v>
      </c>
      <c r="C198" s="324" t="str">
        <f>CAZUL!D195</f>
        <v>ISS retido sobre Compra 299</v>
      </c>
      <c r="D198" s="325" t="str">
        <f>CAZUL!N195</f>
        <v>15/07/2022</v>
      </c>
      <c r="E198" s="323" t="str">
        <f>INICIO!D$5</f>
        <v>HOSPITAL E MATERNIDADE SÃO LUCAS</v>
      </c>
      <c r="F198" s="326" t="str">
        <f>VLOOKUP(G198,FORNECEDOR!$A$1:$B$1998,2,FALSE)</f>
        <v>07.974.082/0001-14</v>
      </c>
      <c r="G198" s="327" t="str">
        <f>CAZUL!E195</f>
        <v>PREFEITURA MUNICIPAL DE JUAZEIRO DO NORTE - CE</v>
      </c>
      <c r="H198" s="328" t="str">
        <f>VLOOKUP(O198,DESPESAS!A$1:D$2034,2,FALSE)</f>
        <v>03.27</v>
      </c>
      <c r="I198" s="328" t="str">
        <f>VLOOKUP(O198,DESPESAS!A$1:D$2034,3,FALSE)</f>
        <v>ISS</v>
      </c>
      <c r="J198" s="329">
        <f>CAZUL!F195</f>
        <v>0</v>
      </c>
      <c r="K198" s="330">
        <f>CAZUL!G195</f>
        <v>447.56</v>
      </c>
      <c r="L198" s="329">
        <f>CAZUL!H195</f>
        <v>0</v>
      </c>
      <c r="M198" s="331" t="s">
        <v>1295</v>
      </c>
      <c r="N198" s="332"/>
      <c r="O198" s="333" t="str">
        <f>CAZUL!C195</f>
        <v>Retenção - ISS Serviços Tomados</v>
      </c>
    </row>
    <row r="199" spans="1:15" s="335" customFormat="1" ht="20.100000000000001" customHeight="1">
      <c r="A199" s="353">
        <v>71504</v>
      </c>
      <c r="B199" s="323" t="s">
        <v>1294</v>
      </c>
      <c r="C199" s="324" t="str">
        <f>CAZUL!D196</f>
        <v>IRRF retido sobre Compra 477 - CARIRI MEDIC</v>
      </c>
      <c r="D199" s="325" t="str">
        <f>CAZUL!N196</f>
        <v>15/07/2022</v>
      </c>
      <c r="E199" s="323" t="str">
        <f>INICIO!D$5</f>
        <v>HOSPITAL E MATERNIDADE SÃO LUCAS</v>
      </c>
      <c r="F199" s="326" t="str">
        <f>VLOOKUP(G199,FORNECEDOR!$A$1:$B$1998,2,FALSE)</f>
        <v>00.394.460/0058-87</v>
      </c>
      <c r="G199" s="327" t="str">
        <f>CAZUL!E196</f>
        <v>SECRETARIA DA RECEITA FEDERAL DO BRASIL</v>
      </c>
      <c r="H199" s="328" t="str">
        <f>VLOOKUP(O199,DESPESAS!A$1:D$2034,2,FALSE)</f>
        <v>03.30</v>
      </c>
      <c r="I199" s="328" t="str">
        <f>VLOOKUP(O199,DESPESAS!A$1:D$2034,3,FALSE)</f>
        <v>IR SOBRE PRESTAÇÃO DE SERVIÇOS</v>
      </c>
      <c r="J199" s="329">
        <f>CAZUL!F196</f>
        <v>0</v>
      </c>
      <c r="K199" s="330">
        <f>CAZUL!G196</f>
        <v>765.69</v>
      </c>
      <c r="L199" s="329">
        <f>CAZUL!H196</f>
        <v>0</v>
      </c>
      <c r="M199" s="331" t="s">
        <v>1295</v>
      </c>
      <c r="N199" s="332"/>
      <c r="O199" s="333" t="str">
        <f>CAZUL!C196</f>
        <v>Retenção - Darf 1708 - IRRF</v>
      </c>
    </row>
    <row r="200" spans="1:15" s="335" customFormat="1" ht="20.100000000000001" customHeight="1">
      <c r="A200" s="353">
        <v>71503</v>
      </c>
      <c r="B200" s="323" t="s">
        <v>1294</v>
      </c>
      <c r="C200" s="324" t="str">
        <f>CAZUL!D197</f>
        <v>PIS/COFINS/CSLL retido sobre Compra 477 - CARIRI MEDIC</v>
      </c>
      <c r="D200" s="325" t="str">
        <f>CAZUL!N197</f>
        <v>15/07/2022</v>
      </c>
      <c r="E200" s="323" t="str">
        <f>INICIO!D$5</f>
        <v>HOSPITAL E MATERNIDADE SÃO LUCAS</v>
      </c>
      <c r="F200" s="326" t="str">
        <f>VLOOKUP(G200,FORNECEDOR!$A$1:$B$1998,2,FALSE)</f>
        <v>00.394.460/0058-87</v>
      </c>
      <c r="G200" s="327" t="str">
        <f>CAZUL!E197</f>
        <v>SECRETARIA DA RECEITA FEDERAL DO BRASIL</v>
      </c>
      <c r="H200" s="328" t="str">
        <f>VLOOKUP(O200,DESPESAS!A$1:D$2034,2,FALSE)</f>
        <v>03.28</v>
      </c>
      <c r="I200" s="328" t="str">
        <f>VLOOKUP(O200,DESPESAS!A$1:D$2034,3,FALSE)</f>
        <v>PIS/COFINS/CSLL</v>
      </c>
      <c r="J200" s="329">
        <f>CAZUL!F197</f>
        <v>0</v>
      </c>
      <c r="K200" s="330">
        <f>CAZUL!G197</f>
        <v>2373.65</v>
      </c>
      <c r="L200" s="329">
        <f>CAZUL!H197</f>
        <v>0</v>
      </c>
      <c r="M200" s="331" t="s">
        <v>1295</v>
      </c>
      <c r="N200" s="332"/>
      <c r="O200" s="333" t="str">
        <f>CAZUL!C197</f>
        <v>Retenção - Darf 5952 - PIS/COFINS/CSLL</v>
      </c>
    </row>
    <row r="201" spans="1:15" s="335" customFormat="1" ht="20.100000000000001" customHeight="1">
      <c r="A201" s="353">
        <v>71504</v>
      </c>
      <c r="B201" s="323" t="s">
        <v>1294</v>
      </c>
      <c r="C201" s="324" t="str">
        <f>CAZUL!D198</f>
        <v>IRRF retido sobre Compra 112 - CASARÃO SAUDE</v>
      </c>
      <c r="D201" s="325" t="str">
        <f>CAZUL!N198</f>
        <v>15/07/2022</v>
      </c>
      <c r="E201" s="323" t="str">
        <f>INICIO!D$5</f>
        <v>HOSPITAL E MATERNIDADE SÃO LUCAS</v>
      </c>
      <c r="F201" s="326" t="str">
        <f>VLOOKUP(G201,FORNECEDOR!$A$1:$B$1998,2,FALSE)</f>
        <v>00.394.460/0058-87</v>
      </c>
      <c r="G201" s="327" t="str">
        <f>CAZUL!E198</f>
        <v>SECRETARIA DA RECEITA FEDERAL DO BRASIL</v>
      </c>
      <c r="H201" s="328" t="str">
        <f>VLOOKUP(O201,DESPESAS!A$1:D$2034,2,FALSE)</f>
        <v>03.30</v>
      </c>
      <c r="I201" s="328" t="str">
        <f>VLOOKUP(O201,DESPESAS!A$1:D$2034,3,FALSE)</f>
        <v>IR SOBRE PRESTAÇÃO DE SERVIÇOS</v>
      </c>
      <c r="J201" s="329">
        <f>CAZUL!F198</f>
        <v>0</v>
      </c>
      <c r="K201" s="330">
        <f>CAZUL!G198</f>
        <v>173.28</v>
      </c>
      <c r="L201" s="329">
        <f>CAZUL!H198</f>
        <v>0</v>
      </c>
      <c r="M201" s="331" t="s">
        <v>1295</v>
      </c>
      <c r="N201" s="332"/>
      <c r="O201" s="333" t="str">
        <f>CAZUL!C198</f>
        <v>Retenção - Darf 1708 - IRRF</v>
      </c>
    </row>
    <row r="202" spans="1:15" s="335" customFormat="1" ht="20.100000000000001" customHeight="1">
      <c r="A202" s="353">
        <v>71503</v>
      </c>
      <c r="B202" s="323" t="s">
        <v>1294</v>
      </c>
      <c r="C202" s="324" t="str">
        <f>CAZUL!D199</f>
        <v>PIS/COFINS/CSLL retido sobre Compra 112 - CASARÃO SAUDE</v>
      </c>
      <c r="D202" s="325" t="str">
        <f>CAZUL!N199</f>
        <v>15/07/2022</v>
      </c>
      <c r="E202" s="323" t="str">
        <f>INICIO!D$5</f>
        <v>HOSPITAL E MATERNIDADE SÃO LUCAS</v>
      </c>
      <c r="F202" s="326" t="str">
        <f>VLOOKUP(G202,FORNECEDOR!$A$1:$B$1998,2,FALSE)</f>
        <v>00.394.460/0058-87</v>
      </c>
      <c r="G202" s="327" t="str">
        <f>CAZUL!E199</f>
        <v>SECRETARIA DA RECEITA FEDERAL DO BRASIL</v>
      </c>
      <c r="H202" s="328" t="str">
        <f>VLOOKUP(O202,DESPESAS!A$1:D$2034,2,FALSE)</f>
        <v>03.28</v>
      </c>
      <c r="I202" s="328" t="str">
        <f>VLOOKUP(O202,DESPESAS!A$1:D$2034,3,FALSE)</f>
        <v>PIS/COFINS/CSLL</v>
      </c>
      <c r="J202" s="329">
        <f>CAZUL!F199</f>
        <v>0</v>
      </c>
      <c r="K202" s="330">
        <f>CAZUL!G199</f>
        <v>537.16999999999996</v>
      </c>
      <c r="L202" s="329">
        <f>CAZUL!H199</f>
        <v>0</v>
      </c>
      <c r="M202" s="331" t="s">
        <v>1295</v>
      </c>
      <c r="N202" s="332"/>
      <c r="O202" s="333" t="str">
        <f>CAZUL!C199</f>
        <v>Retenção - Darf 5952 - PIS/COFINS/CSLL</v>
      </c>
    </row>
    <row r="203" spans="1:15" s="335" customFormat="1" ht="20.100000000000001" customHeight="1">
      <c r="A203" s="353">
        <v>71504</v>
      </c>
      <c r="B203" s="323" t="s">
        <v>1294</v>
      </c>
      <c r="C203" s="324" t="str">
        <f>CAZUL!D200</f>
        <v>IRRF retido sobre Compra 131 - CENTRAL MED</v>
      </c>
      <c r="D203" s="325" t="str">
        <f>CAZUL!N200</f>
        <v>15/07/2022</v>
      </c>
      <c r="E203" s="323" t="str">
        <f>INICIO!D$5</f>
        <v>HOSPITAL E MATERNIDADE SÃO LUCAS</v>
      </c>
      <c r="F203" s="326" t="str">
        <f>VLOOKUP(G203,FORNECEDOR!$A$1:$B$1998,2,FALSE)</f>
        <v>00.394.460/0058-87</v>
      </c>
      <c r="G203" s="327" t="str">
        <f>CAZUL!E200</f>
        <v>SECRETARIA DA RECEITA FEDERAL DO BRASIL</v>
      </c>
      <c r="H203" s="328" t="str">
        <f>VLOOKUP(O203,DESPESAS!A$1:D$2034,2,FALSE)</f>
        <v>03.30</v>
      </c>
      <c r="I203" s="328" t="str">
        <f>VLOOKUP(O203,DESPESAS!A$1:D$2034,3,FALSE)</f>
        <v>IR SOBRE PRESTAÇÃO DE SERVIÇOS</v>
      </c>
      <c r="J203" s="329">
        <f>CAZUL!F200</f>
        <v>0</v>
      </c>
      <c r="K203" s="330">
        <f>CAZUL!G200</f>
        <v>103.42</v>
      </c>
      <c r="L203" s="329">
        <f>CAZUL!H200</f>
        <v>0</v>
      </c>
      <c r="M203" s="331" t="s">
        <v>1295</v>
      </c>
      <c r="N203" s="332"/>
      <c r="O203" s="333" t="str">
        <f>CAZUL!C200</f>
        <v>Retenção - Darf 1708 - IRRF</v>
      </c>
    </row>
    <row r="204" spans="1:15" s="335" customFormat="1" ht="20.100000000000001" customHeight="1">
      <c r="A204" s="353">
        <v>71503</v>
      </c>
      <c r="B204" s="323" t="s">
        <v>1294</v>
      </c>
      <c r="C204" s="324" t="str">
        <f>CAZUL!D201</f>
        <v>PIS/COFINS/CSLL retido sobre Compra 131 - CENTRAL MED</v>
      </c>
      <c r="D204" s="325" t="str">
        <f>CAZUL!N201</f>
        <v>15/07/2022</v>
      </c>
      <c r="E204" s="323" t="str">
        <f>INICIO!D$5</f>
        <v>HOSPITAL E MATERNIDADE SÃO LUCAS</v>
      </c>
      <c r="F204" s="326" t="str">
        <f>VLOOKUP(G204,FORNECEDOR!$A$1:$B$1998,2,FALSE)</f>
        <v>00.394.460/0058-87</v>
      </c>
      <c r="G204" s="327" t="str">
        <f>CAZUL!E201</f>
        <v>SECRETARIA DA RECEITA FEDERAL DO BRASIL</v>
      </c>
      <c r="H204" s="328" t="str">
        <f>VLOOKUP(O204,DESPESAS!A$1:D$2034,2,FALSE)</f>
        <v>03.28</v>
      </c>
      <c r="I204" s="328" t="str">
        <f>VLOOKUP(O204,DESPESAS!A$1:D$2034,3,FALSE)</f>
        <v>PIS/COFINS/CSLL</v>
      </c>
      <c r="J204" s="329">
        <f>CAZUL!F201</f>
        <v>0</v>
      </c>
      <c r="K204" s="330">
        <f>CAZUL!G201</f>
        <v>320.61</v>
      </c>
      <c r="L204" s="329">
        <f>CAZUL!H201</f>
        <v>0</v>
      </c>
      <c r="M204" s="331" t="s">
        <v>1295</v>
      </c>
      <c r="N204" s="332"/>
      <c r="O204" s="333" t="str">
        <f>CAZUL!C201</f>
        <v>Retenção - Darf 5952 - PIS/COFINS/CSLL</v>
      </c>
    </row>
    <row r="205" spans="1:15" s="335" customFormat="1" ht="20.100000000000001" customHeight="1">
      <c r="A205" s="353">
        <v>71504</v>
      </c>
      <c r="B205" s="323" t="s">
        <v>1294</v>
      </c>
      <c r="C205" s="324" t="str">
        <f>CAZUL!D202</f>
        <v>IRRF retido sobre Compra 478 - CLINICA MEDICA SAMAAN</v>
      </c>
      <c r="D205" s="325" t="str">
        <f>CAZUL!N202</f>
        <v>15/07/2022</v>
      </c>
      <c r="E205" s="323" t="str">
        <f>INICIO!D$5</f>
        <v>HOSPITAL E MATERNIDADE SÃO LUCAS</v>
      </c>
      <c r="F205" s="326" t="str">
        <f>VLOOKUP(G205,FORNECEDOR!$A$1:$B$1998,2,FALSE)</f>
        <v>00.394.460/0058-87</v>
      </c>
      <c r="G205" s="327" t="str">
        <f>CAZUL!E202</f>
        <v>SECRETARIA DA RECEITA FEDERAL DO BRASIL</v>
      </c>
      <c r="H205" s="328" t="str">
        <f>VLOOKUP(O205,DESPESAS!A$1:D$2034,2,FALSE)</f>
        <v>03.30</v>
      </c>
      <c r="I205" s="328" t="str">
        <f>VLOOKUP(O205,DESPESAS!A$1:D$2034,3,FALSE)</f>
        <v>IR SOBRE PRESTAÇÃO DE SERVIÇOS</v>
      </c>
      <c r="J205" s="329">
        <f>CAZUL!F202</f>
        <v>0</v>
      </c>
      <c r="K205" s="330">
        <f>CAZUL!G202</f>
        <v>565.72</v>
      </c>
      <c r="L205" s="329">
        <f>CAZUL!H202</f>
        <v>0</v>
      </c>
      <c r="M205" s="331" t="s">
        <v>1295</v>
      </c>
      <c r="N205" s="332"/>
      <c r="O205" s="333" t="str">
        <f>CAZUL!C202</f>
        <v>Retenção - Darf 1708 - IRRF</v>
      </c>
    </row>
    <row r="206" spans="1:15" s="335" customFormat="1" ht="20.100000000000001" customHeight="1">
      <c r="A206" s="353">
        <v>71503</v>
      </c>
      <c r="B206" s="323" t="s">
        <v>1294</v>
      </c>
      <c r="C206" s="324" t="str">
        <f>CAZUL!D203</f>
        <v>PIS/COFINS/CSLL retido sobre Compra 478 - CLINICA MEDICA SAMAAN</v>
      </c>
      <c r="D206" s="325" t="str">
        <f>CAZUL!N203</f>
        <v>15/07/2022</v>
      </c>
      <c r="E206" s="323" t="str">
        <f>INICIO!D$5</f>
        <v>HOSPITAL E MATERNIDADE SÃO LUCAS</v>
      </c>
      <c r="F206" s="326" t="str">
        <f>VLOOKUP(G206,FORNECEDOR!$A$1:$B$1998,2,FALSE)</f>
        <v>00.394.460/0058-87</v>
      </c>
      <c r="G206" s="327" t="str">
        <f>CAZUL!E203</f>
        <v>SECRETARIA DA RECEITA FEDERAL DO BRASIL</v>
      </c>
      <c r="H206" s="328" t="str">
        <f>VLOOKUP(O206,DESPESAS!A$1:D$2034,2,FALSE)</f>
        <v>03.28</v>
      </c>
      <c r="I206" s="328" t="str">
        <f>VLOOKUP(O206,DESPESAS!A$1:D$2034,3,FALSE)</f>
        <v>PIS/COFINS/CSLL</v>
      </c>
      <c r="J206" s="329">
        <f>CAZUL!F203</f>
        <v>0</v>
      </c>
      <c r="K206" s="330">
        <f>CAZUL!G203</f>
        <v>1753.71</v>
      </c>
      <c r="L206" s="329">
        <f>CAZUL!H203</f>
        <v>0</v>
      </c>
      <c r="M206" s="331" t="s">
        <v>1295</v>
      </c>
      <c r="N206" s="332"/>
      <c r="O206" s="333" t="str">
        <f>CAZUL!C203</f>
        <v>Retenção - Darf 5952 - PIS/COFINS/CSLL</v>
      </c>
    </row>
    <row r="207" spans="1:15" s="335" customFormat="1" ht="20.100000000000001" customHeight="1">
      <c r="A207" s="353">
        <v>71504</v>
      </c>
      <c r="B207" s="323" t="s">
        <v>1294</v>
      </c>
      <c r="C207" s="324" t="str">
        <f>CAZUL!D204</f>
        <v>IRRF retido sobre Compra 167 - COUTO BEM SERVICOS MEDICOS</v>
      </c>
      <c r="D207" s="325" t="str">
        <f>CAZUL!N204</f>
        <v>15/07/2022</v>
      </c>
      <c r="E207" s="323" t="str">
        <f>INICIO!D$5</f>
        <v>HOSPITAL E MATERNIDADE SÃO LUCAS</v>
      </c>
      <c r="F207" s="326" t="str">
        <f>VLOOKUP(G207,FORNECEDOR!$A$1:$B$1998,2,FALSE)</f>
        <v>00.394.460/0058-87</v>
      </c>
      <c r="G207" s="327" t="str">
        <f>CAZUL!E204</f>
        <v>SECRETARIA DA RECEITA FEDERAL DO BRASIL</v>
      </c>
      <c r="H207" s="328" t="str">
        <f>VLOOKUP(O207,DESPESAS!A$1:D$2034,2,FALSE)</f>
        <v>03.30</v>
      </c>
      <c r="I207" s="328" t="str">
        <f>VLOOKUP(O207,DESPESAS!A$1:D$2034,3,FALSE)</f>
        <v>IR SOBRE PRESTAÇÃO DE SERVIÇOS</v>
      </c>
      <c r="J207" s="329">
        <f>CAZUL!F204</f>
        <v>0</v>
      </c>
      <c r="K207" s="330">
        <f>CAZUL!G204</f>
        <v>344.74</v>
      </c>
      <c r="L207" s="329">
        <f>CAZUL!H204</f>
        <v>0</v>
      </c>
      <c r="M207" s="331" t="s">
        <v>1295</v>
      </c>
      <c r="N207" s="332"/>
      <c r="O207" s="333" t="str">
        <f>CAZUL!C204</f>
        <v>Retenção - Darf 1708 - IRRF</v>
      </c>
    </row>
    <row r="208" spans="1:15" s="335" customFormat="1" ht="20.100000000000001" customHeight="1">
      <c r="A208" s="353">
        <v>71503</v>
      </c>
      <c r="B208" s="323" t="s">
        <v>1294</v>
      </c>
      <c r="C208" s="324" t="str">
        <f>CAZUL!D205</f>
        <v>PIS/COFINS/CSLL retido sobre Compra 167 - COUTO BEM SERVICOS MEDICOS</v>
      </c>
      <c r="D208" s="325" t="str">
        <f>CAZUL!N205</f>
        <v>15/07/2022</v>
      </c>
      <c r="E208" s="323" t="str">
        <f>INICIO!D$5</f>
        <v>HOSPITAL E MATERNIDADE SÃO LUCAS</v>
      </c>
      <c r="F208" s="326" t="str">
        <f>VLOOKUP(G208,FORNECEDOR!$A$1:$B$1998,2,FALSE)</f>
        <v>00.394.460/0058-87</v>
      </c>
      <c r="G208" s="327" t="str">
        <f>CAZUL!E205</f>
        <v>SECRETARIA DA RECEITA FEDERAL DO BRASIL</v>
      </c>
      <c r="H208" s="328" t="str">
        <f>VLOOKUP(O208,DESPESAS!A$1:D$2034,2,FALSE)</f>
        <v>03.28</v>
      </c>
      <c r="I208" s="328" t="str">
        <f>VLOOKUP(O208,DESPESAS!A$1:D$2034,3,FALSE)</f>
        <v>PIS/COFINS/CSLL</v>
      </c>
      <c r="J208" s="329">
        <f>CAZUL!F205</f>
        <v>0</v>
      </c>
      <c r="K208" s="330">
        <f>CAZUL!G205</f>
        <v>1068.71</v>
      </c>
      <c r="L208" s="329">
        <f>CAZUL!H205</f>
        <v>0</v>
      </c>
      <c r="M208" s="331" t="s">
        <v>1295</v>
      </c>
      <c r="N208" s="332"/>
      <c r="O208" s="333" t="str">
        <f>CAZUL!C205</f>
        <v>Retenção - Darf 5952 - PIS/COFINS/CSLL</v>
      </c>
    </row>
    <row r="209" spans="1:15" s="335" customFormat="1" ht="20.100000000000001" customHeight="1">
      <c r="A209" s="353">
        <v>71504</v>
      </c>
      <c r="B209" s="323" t="s">
        <v>1294</v>
      </c>
      <c r="C209" s="324" t="str">
        <f>CAZUL!D206</f>
        <v>IRRF retido sobre Compra 159 - CLINICA LANDIM</v>
      </c>
      <c r="D209" s="325" t="str">
        <f>CAZUL!N206</f>
        <v>15/07/2022</v>
      </c>
      <c r="E209" s="323" t="str">
        <f>INICIO!D$5</f>
        <v>HOSPITAL E MATERNIDADE SÃO LUCAS</v>
      </c>
      <c r="F209" s="326" t="str">
        <f>VLOOKUP(G209,FORNECEDOR!$A$1:$B$1998,2,FALSE)</f>
        <v>00.394.460/0058-87</v>
      </c>
      <c r="G209" s="327" t="str">
        <f>CAZUL!E206</f>
        <v>SECRETARIA DA RECEITA FEDERAL DO BRASIL</v>
      </c>
      <c r="H209" s="328" t="str">
        <f>VLOOKUP(O209,DESPESAS!A$1:D$2034,2,FALSE)</f>
        <v>03.30</v>
      </c>
      <c r="I209" s="328" t="str">
        <f>VLOOKUP(O209,DESPESAS!A$1:D$2034,3,FALSE)</f>
        <v>IR SOBRE PRESTAÇÃO DE SERVIÇOS</v>
      </c>
      <c r="J209" s="329">
        <f>CAZUL!F206</f>
        <v>0</v>
      </c>
      <c r="K209" s="330">
        <f>CAZUL!G206</f>
        <v>186.89</v>
      </c>
      <c r="L209" s="329">
        <f>CAZUL!H206</f>
        <v>0</v>
      </c>
      <c r="M209" s="331" t="s">
        <v>1295</v>
      </c>
      <c r="N209" s="332"/>
      <c r="O209" s="333" t="str">
        <f>CAZUL!C206</f>
        <v>Retenção - Darf 1708 - IRRF</v>
      </c>
    </row>
    <row r="210" spans="1:15" s="335" customFormat="1" ht="20.100000000000001" customHeight="1">
      <c r="A210" s="353">
        <v>71503</v>
      </c>
      <c r="B210" s="323" t="s">
        <v>1294</v>
      </c>
      <c r="C210" s="324" t="str">
        <f>CAZUL!D207</f>
        <v>PIS/COFINS/CSLL retido sobre Compra 159 - CLINICA LANDIM</v>
      </c>
      <c r="D210" s="325" t="str">
        <f>CAZUL!N207</f>
        <v>15/07/2022</v>
      </c>
      <c r="E210" s="323" t="str">
        <f>INICIO!D$5</f>
        <v>HOSPITAL E MATERNIDADE SÃO LUCAS</v>
      </c>
      <c r="F210" s="326" t="str">
        <f>VLOOKUP(G210,FORNECEDOR!$A$1:$B$1998,2,FALSE)</f>
        <v>00.394.460/0058-87</v>
      </c>
      <c r="G210" s="327" t="str">
        <f>CAZUL!E207</f>
        <v>SECRETARIA DA RECEITA FEDERAL DO BRASIL</v>
      </c>
      <c r="H210" s="328" t="str">
        <f>VLOOKUP(O210,DESPESAS!A$1:D$2034,2,FALSE)</f>
        <v>03.28</v>
      </c>
      <c r="I210" s="328" t="str">
        <f>VLOOKUP(O210,DESPESAS!A$1:D$2034,3,FALSE)</f>
        <v>PIS/COFINS/CSLL</v>
      </c>
      <c r="J210" s="329">
        <f>CAZUL!F207</f>
        <v>0</v>
      </c>
      <c r="K210" s="330">
        <f>CAZUL!G207</f>
        <v>579.34</v>
      </c>
      <c r="L210" s="329">
        <f>CAZUL!H207</f>
        <v>0</v>
      </c>
      <c r="M210" s="331" t="s">
        <v>1295</v>
      </c>
      <c r="N210" s="332"/>
      <c r="O210" s="333" t="str">
        <f>CAZUL!C207</f>
        <v>Retenção - Darf 5952 - PIS/COFINS/CSLL</v>
      </c>
    </row>
    <row r="211" spans="1:15" s="335" customFormat="1" ht="20.100000000000001" customHeight="1">
      <c r="A211" s="353">
        <v>71504</v>
      </c>
      <c r="B211" s="323" t="s">
        <v>1294</v>
      </c>
      <c r="C211" s="324" t="str">
        <f>CAZUL!D208</f>
        <v>IRRF retido sobre Compra 167 - GOMES &amp; SANTANA LTDA</v>
      </c>
      <c r="D211" s="325" t="str">
        <f>CAZUL!N208</f>
        <v>15/07/2022</v>
      </c>
      <c r="E211" s="323" t="str">
        <f>INICIO!D$5</f>
        <v>HOSPITAL E MATERNIDADE SÃO LUCAS</v>
      </c>
      <c r="F211" s="326" t="str">
        <f>VLOOKUP(G211,FORNECEDOR!$A$1:$B$1998,2,FALSE)</f>
        <v>00.394.460/0058-87</v>
      </c>
      <c r="G211" s="327" t="str">
        <f>CAZUL!E208</f>
        <v>SECRETARIA DA RECEITA FEDERAL DO BRASIL</v>
      </c>
      <c r="H211" s="328" t="str">
        <f>VLOOKUP(O211,DESPESAS!A$1:D$2034,2,FALSE)</f>
        <v>03.30</v>
      </c>
      <c r="I211" s="328" t="str">
        <f>VLOOKUP(O211,DESPESAS!A$1:D$2034,3,FALSE)</f>
        <v>IR SOBRE PRESTAÇÃO DE SERVIÇOS</v>
      </c>
      <c r="J211" s="329">
        <f>CAZUL!F208</f>
        <v>0</v>
      </c>
      <c r="K211" s="330">
        <f>CAZUL!G208</f>
        <v>373.56</v>
      </c>
      <c r="L211" s="329">
        <f>CAZUL!H208</f>
        <v>0</v>
      </c>
      <c r="M211" s="331" t="s">
        <v>1295</v>
      </c>
      <c r="N211" s="332"/>
      <c r="O211" s="333" t="str">
        <f>CAZUL!C208</f>
        <v>Retenção - Darf 1708 - IRRF</v>
      </c>
    </row>
    <row r="212" spans="1:15" s="335" customFormat="1" ht="20.100000000000001" customHeight="1">
      <c r="A212" s="353">
        <v>71503</v>
      </c>
      <c r="B212" s="323" t="s">
        <v>1294</v>
      </c>
      <c r="C212" s="324" t="str">
        <f>CAZUL!D209</f>
        <v>PIS/COFINS/CSLL retido sobre Compra 167 - GOMES &amp; SANTANA LTDA</v>
      </c>
      <c r="D212" s="325" t="str">
        <f>CAZUL!N209</f>
        <v>15/07/2022</v>
      </c>
      <c r="E212" s="323" t="str">
        <f>INICIO!D$5</f>
        <v>HOSPITAL E MATERNIDADE SÃO LUCAS</v>
      </c>
      <c r="F212" s="326" t="str">
        <f>VLOOKUP(G212,FORNECEDOR!$A$1:$B$1998,2,FALSE)</f>
        <v>00.394.460/0058-87</v>
      </c>
      <c r="G212" s="327" t="str">
        <f>CAZUL!E209</f>
        <v>SECRETARIA DA RECEITA FEDERAL DO BRASIL</v>
      </c>
      <c r="H212" s="328" t="str">
        <f>VLOOKUP(O212,DESPESAS!A$1:D$2034,2,FALSE)</f>
        <v>03.28</v>
      </c>
      <c r="I212" s="328" t="str">
        <f>VLOOKUP(O212,DESPESAS!A$1:D$2034,3,FALSE)</f>
        <v>PIS/COFINS/CSLL</v>
      </c>
      <c r="J212" s="329">
        <f>CAZUL!F209</f>
        <v>0</v>
      </c>
      <c r="K212" s="330">
        <f>CAZUL!G209</f>
        <v>1158.04</v>
      </c>
      <c r="L212" s="329">
        <f>CAZUL!H209</f>
        <v>0</v>
      </c>
      <c r="M212" s="331" t="s">
        <v>1295</v>
      </c>
      <c r="N212" s="332"/>
      <c r="O212" s="333" t="str">
        <f>CAZUL!C209</f>
        <v>Retenção - Darf 5952 - PIS/COFINS/CSLL</v>
      </c>
    </row>
    <row r="213" spans="1:15" s="335" customFormat="1" ht="20.100000000000001" customHeight="1">
      <c r="A213" s="353">
        <v>71504</v>
      </c>
      <c r="B213" s="323" t="s">
        <v>1294</v>
      </c>
      <c r="C213" s="324" t="str">
        <f>CAZUL!D210</f>
        <v>IRRF retido sobre Compra 260 - HEALTH MEDICAL</v>
      </c>
      <c r="D213" s="325" t="str">
        <f>CAZUL!N210</f>
        <v>15/07/2022</v>
      </c>
      <c r="E213" s="323" t="str">
        <f>INICIO!D$5</f>
        <v>HOSPITAL E MATERNIDADE SÃO LUCAS</v>
      </c>
      <c r="F213" s="326" t="str">
        <f>VLOOKUP(G213,FORNECEDOR!$A$1:$B$1998,2,FALSE)</f>
        <v>00.394.460/0058-87</v>
      </c>
      <c r="G213" s="327" t="str">
        <f>CAZUL!E210</f>
        <v>SECRETARIA DA RECEITA FEDERAL DO BRASIL</v>
      </c>
      <c r="H213" s="328" t="str">
        <f>VLOOKUP(O213,DESPESAS!A$1:D$2034,2,FALSE)</f>
        <v>03.30</v>
      </c>
      <c r="I213" s="328" t="str">
        <f>VLOOKUP(O213,DESPESAS!A$1:D$2034,3,FALSE)</f>
        <v>IR SOBRE PRESTAÇÃO DE SERVIÇOS</v>
      </c>
      <c r="J213" s="329">
        <f>CAZUL!F210</f>
        <v>0</v>
      </c>
      <c r="K213" s="330">
        <f>CAZUL!G210</f>
        <v>90.72</v>
      </c>
      <c r="L213" s="329">
        <f>CAZUL!H210</f>
        <v>0</v>
      </c>
      <c r="M213" s="331" t="s">
        <v>1295</v>
      </c>
      <c r="N213" s="332"/>
      <c r="O213" s="333" t="str">
        <f>CAZUL!C210</f>
        <v>Retenção - Darf 1708 - IRRF</v>
      </c>
    </row>
    <row r="214" spans="1:15" s="335" customFormat="1" ht="20.100000000000001" customHeight="1">
      <c r="A214" s="353">
        <v>71503</v>
      </c>
      <c r="B214" s="323" t="s">
        <v>1294</v>
      </c>
      <c r="C214" s="324" t="str">
        <f>CAZUL!D211</f>
        <v>PIS/COFINS/CSLL retido sobre Compra 260 - HEALTH MEDICAL</v>
      </c>
      <c r="D214" s="325" t="str">
        <f>CAZUL!N211</f>
        <v>15/07/2022</v>
      </c>
      <c r="E214" s="323" t="str">
        <f>INICIO!D$5</f>
        <v>HOSPITAL E MATERNIDADE SÃO LUCAS</v>
      </c>
      <c r="F214" s="326" t="str">
        <f>VLOOKUP(G214,FORNECEDOR!$A$1:$B$1998,2,FALSE)</f>
        <v>00.394.460/0058-87</v>
      </c>
      <c r="G214" s="327" t="str">
        <f>CAZUL!E211</f>
        <v>SECRETARIA DA RECEITA FEDERAL DO BRASIL</v>
      </c>
      <c r="H214" s="328" t="str">
        <f>VLOOKUP(O214,DESPESAS!A$1:D$2034,2,FALSE)</f>
        <v>03.28</v>
      </c>
      <c r="I214" s="328" t="str">
        <f>VLOOKUP(O214,DESPESAS!A$1:D$2034,3,FALSE)</f>
        <v>PIS/COFINS/CSLL</v>
      </c>
      <c r="J214" s="329">
        <f>CAZUL!F211</f>
        <v>0</v>
      </c>
      <c r="K214" s="330">
        <f>CAZUL!G211</f>
        <v>281.23</v>
      </c>
      <c r="L214" s="329">
        <f>CAZUL!H211</f>
        <v>0</v>
      </c>
      <c r="M214" s="331" t="s">
        <v>1295</v>
      </c>
      <c r="N214" s="332"/>
      <c r="O214" s="333" t="str">
        <f>CAZUL!C211</f>
        <v>Retenção - Darf 5952 - PIS/COFINS/CSLL</v>
      </c>
    </row>
    <row r="215" spans="1:15" s="335" customFormat="1" ht="20.100000000000001" customHeight="1">
      <c r="A215" s="353">
        <v>71504</v>
      </c>
      <c r="B215" s="323" t="s">
        <v>1294</v>
      </c>
      <c r="C215" s="324" t="str">
        <f>CAZUL!D212</f>
        <v>IRRF retido sobre Compra 333 - INTER CLINIC</v>
      </c>
      <c r="D215" s="325" t="str">
        <f>CAZUL!N212</f>
        <v>15/07/2022</v>
      </c>
      <c r="E215" s="323" t="str">
        <f>INICIO!D$5</f>
        <v>HOSPITAL E MATERNIDADE SÃO LUCAS</v>
      </c>
      <c r="F215" s="326" t="str">
        <f>VLOOKUP(G215,FORNECEDOR!$A$1:$B$1998,2,FALSE)</f>
        <v>00.394.460/0058-87</v>
      </c>
      <c r="G215" s="327" t="str">
        <f>CAZUL!E212</f>
        <v>SECRETARIA DA RECEITA FEDERAL DO BRASIL</v>
      </c>
      <c r="H215" s="328" t="str">
        <f>VLOOKUP(O215,DESPESAS!A$1:D$2034,2,FALSE)</f>
        <v>03.30</v>
      </c>
      <c r="I215" s="328" t="str">
        <f>VLOOKUP(O215,DESPESAS!A$1:D$2034,3,FALSE)</f>
        <v>IR SOBRE PRESTAÇÃO DE SERVIÇOS</v>
      </c>
      <c r="J215" s="329">
        <f>CAZUL!F212</f>
        <v>0</v>
      </c>
      <c r="K215" s="330">
        <f>CAZUL!G212</f>
        <v>103.42</v>
      </c>
      <c r="L215" s="329">
        <f>CAZUL!H212</f>
        <v>0</v>
      </c>
      <c r="M215" s="331" t="s">
        <v>1295</v>
      </c>
      <c r="N215" s="332"/>
      <c r="O215" s="333" t="str">
        <f>CAZUL!C212</f>
        <v>Retenção - Darf 1708 - IRRF</v>
      </c>
    </row>
    <row r="216" spans="1:15" s="335" customFormat="1" ht="20.100000000000001" customHeight="1">
      <c r="A216" s="353">
        <v>71503</v>
      </c>
      <c r="B216" s="323" t="s">
        <v>1294</v>
      </c>
      <c r="C216" s="324" t="str">
        <f>CAZUL!D213</f>
        <v>PIS/COFINS/CSLL retido sobre Compra 333 - INTER CLINIC</v>
      </c>
      <c r="D216" s="325" t="str">
        <f>CAZUL!N213</f>
        <v>15/07/2022</v>
      </c>
      <c r="E216" s="323" t="str">
        <f>INICIO!D$5</f>
        <v>HOSPITAL E MATERNIDADE SÃO LUCAS</v>
      </c>
      <c r="F216" s="326" t="str">
        <f>VLOOKUP(G216,FORNECEDOR!$A$1:$B$1998,2,FALSE)</f>
        <v>00.394.460/0058-87</v>
      </c>
      <c r="G216" s="327" t="str">
        <f>CAZUL!E213</f>
        <v>SECRETARIA DA RECEITA FEDERAL DO BRASIL</v>
      </c>
      <c r="H216" s="328" t="str">
        <f>VLOOKUP(O216,DESPESAS!A$1:D$2034,2,FALSE)</f>
        <v>03.28</v>
      </c>
      <c r="I216" s="328" t="str">
        <f>VLOOKUP(O216,DESPESAS!A$1:D$2034,3,FALSE)</f>
        <v>PIS/COFINS/CSLL</v>
      </c>
      <c r="J216" s="329">
        <f>CAZUL!F213</f>
        <v>0</v>
      </c>
      <c r="K216" s="330">
        <f>CAZUL!G213</f>
        <v>320.62</v>
      </c>
      <c r="L216" s="329">
        <f>CAZUL!H213</f>
        <v>0</v>
      </c>
      <c r="M216" s="331" t="s">
        <v>1295</v>
      </c>
      <c r="N216" s="332"/>
      <c r="O216" s="333" t="str">
        <f>CAZUL!C213</f>
        <v>Retenção - Darf 5952 - PIS/COFINS/CSLL</v>
      </c>
    </row>
    <row r="217" spans="1:15" s="335" customFormat="1" ht="20.100000000000001" customHeight="1">
      <c r="A217" s="353">
        <v>71504</v>
      </c>
      <c r="B217" s="323" t="s">
        <v>1294</v>
      </c>
      <c r="C217" s="324" t="str">
        <f>CAZUL!D214</f>
        <v>IRRF retido sobre Compra 365 - INTRA MED SERVICOS</v>
      </c>
      <c r="D217" s="325" t="str">
        <f>CAZUL!N214</f>
        <v>15/07/2022</v>
      </c>
      <c r="E217" s="323" t="str">
        <f>INICIO!D$5</f>
        <v>HOSPITAL E MATERNIDADE SÃO LUCAS</v>
      </c>
      <c r="F217" s="326" t="str">
        <f>VLOOKUP(G217,FORNECEDOR!$A$1:$B$1998,2,FALSE)</f>
        <v>00.394.460/0058-87</v>
      </c>
      <c r="G217" s="327" t="str">
        <f>CAZUL!E214</f>
        <v>SECRETARIA DA RECEITA FEDERAL DO BRASIL</v>
      </c>
      <c r="H217" s="328" t="str">
        <f>VLOOKUP(O217,DESPESAS!A$1:D$2034,2,FALSE)</f>
        <v>03.30</v>
      </c>
      <c r="I217" s="328" t="str">
        <f>VLOOKUP(O217,DESPESAS!A$1:D$2034,3,FALSE)</f>
        <v>IR SOBRE PRESTAÇÃO DE SERVIÇOS</v>
      </c>
      <c r="J217" s="329">
        <f>CAZUL!F214</f>
        <v>0</v>
      </c>
      <c r="K217" s="330">
        <f>CAZUL!G214</f>
        <v>135.22</v>
      </c>
      <c r="L217" s="329">
        <f>CAZUL!H214</f>
        <v>0</v>
      </c>
      <c r="M217" s="331" t="s">
        <v>1295</v>
      </c>
      <c r="N217" s="332"/>
      <c r="O217" s="333" t="str">
        <f>CAZUL!C214</f>
        <v>Retenção - Darf 1708 - IRRF</v>
      </c>
    </row>
    <row r="218" spans="1:15" s="335" customFormat="1" ht="20.100000000000001" customHeight="1">
      <c r="A218" s="353">
        <v>71503</v>
      </c>
      <c r="B218" s="323" t="s">
        <v>1294</v>
      </c>
      <c r="C218" s="324" t="str">
        <f>CAZUL!D215</f>
        <v>PIS/COFINS/CSLL retido sobre Compra 365 - INTRA MED SERVICOS</v>
      </c>
      <c r="D218" s="325" t="str">
        <f>CAZUL!N215</f>
        <v>15/07/2022</v>
      </c>
      <c r="E218" s="323" t="str">
        <f>INICIO!D$5</f>
        <v>HOSPITAL E MATERNIDADE SÃO LUCAS</v>
      </c>
      <c r="F218" s="326" t="str">
        <f>VLOOKUP(G218,FORNECEDOR!$A$1:$B$1998,2,FALSE)</f>
        <v>00.394.460/0058-87</v>
      </c>
      <c r="G218" s="327" t="str">
        <f>CAZUL!E215</f>
        <v>SECRETARIA DA RECEITA FEDERAL DO BRASIL</v>
      </c>
      <c r="H218" s="328" t="str">
        <f>VLOOKUP(O218,DESPESAS!A$1:D$2034,2,FALSE)</f>
        <v>03.28</v>
      </c>
      <c r="I218" s="328" t="str">
        <f>VLOOKUP(O218,DESPESAS!A$1:D$2034,3,FALSE)</f>
        <v>PIS/COFINS/CSLL</v>
      </c>
      <c r="J218" s="329">
        <f>CAZUL!F215</f>
        <v>0</v>
      </c>
      <c r="K218" s="330">
        <f>CAZUL!G215</f>
        <v>419.16</v>
      </c>
      <c r="L218" s="329">
        <f>CAZUL!H215</f>
        <v>0</v>
      </c>
      <c r="M218" s="331" t="s">
        <v>1295</v>
      </c>
      <c r="N218" s="332"/>
      <c r="O218" s="333" t="str">
        <f>CAZUL!C215</f>
        <v>Retenção - Darf 5952 - PIS/COFINS/CSLL</v>
      </c>
    </row>
    <row r="219" spans="1:15" s="335" customFormat="1" ht="20.100000000000001" customHeight="1">
      <c r="A219" s="353">
        <v>71504</v>
      </c>
      <c r="B219" s="323" t="s">
        <v>1294</v>
      </c>
      <c r="C219" s="324" t="str">
        <f>CAZUL!D216</f>
        <v>IRRF retido sobre Compra 1055 - JH SAUDE EIRELI</v>
      </c>
      <c r="D219" s="325" t="str">
        <f>CAZUL!N216</f>
        <v>15/07/2022</v>
      </c>
      <c r="E219" s="323" t="str">
        <f>INICIO!D$5</f>
        <v>HOSPITAL E MATERNIDADE SÃO LUCAS</v>
      </c>
      <c r="F219" s="326" t="str">
        <f>VLOOKUP(G219,FORNECEDOR!$A$1:$B$1998,2,FALSE)</f>
        <v>00.394.460/0058-87</v>
      </c>
      <c r="G219" s="327" t="str">
        <f>CAZUL!E216</f>
        <v>SECRETARIA DA RECEITA FEDERAL DO BRASIL</v>
      </c>
      <c r="H219" s="328" t="str">
        <f>VLOOKUP(O219,DESPESAS!A$1:D$2034,2,FALSE)</f>
        <v>03.30</v>
      </c>
      <c r="I219" s="328" t="str">
        <f>VLOOKUP(O219,DESPESAS!A$1:D$2034,3,FALSE)</f>
        <v>IR SOBRE PRESTAÇÃO DE SERVIÇOS</v>
      </c>
      <c r="J219" s="329">
        <f>CAZUL!F216</f>
        <v>0</v>
      </c>
      <c r="K219" s="330">
        <f>CAZUL!G216</f>
        <v>1474.27</v>
      </c>
      <c r="L219" s="329">
        <f>CAZUL!H216</f>
        <v>0</v>
      </c>
      <c r="M219" s="331" t="s">
        <v>1295</v>
      </c>
      <c r="N219" s="332"/>
      <c r="O219" s="333" t="str">
        <f>CAZUL!C216</f>
        <v>Retenção - Darf 1708 - IRRF</v>
      </c>
    </row>
    <row r="220" spans="1:15" s="335" customFormat="1" ht="20.100000000000001" customHeight="1">
      <c r="A220" s="353">
        <v>71503</v>
      </c>
      <c r="B220" s="323" t="s">
        <v>1294</v>
      </c>
      <c r="C220" s="324" t="str">
        <f>CAZUL!D217</f>
        <v>PIS/COFINS/CSLL retido sobre Compra 1055 - JH SAUDE EIRELI</v>
      </c>
      <c r="D220" s="325" t="str">
        <f>CAZUL!N217</f>
        <v>15/07/2022</v>
      </c>
      <c r="E220" s="323" t="str">
        <f>INICIO!D$5</f>
        <v>HOSPITAL E MATERNIDADE SÃO LUCAS</v>
      </c>
      <c r="F220" s="326" t="str">
        <f>VLOOKUP(G220,FORNECEDOR!$A$1:$B$1998,2,FALSE)</f>
        <v>00.394.460/0058-87</v>
      </c>
      <c r="G220" s="327" t="str">
        <f>CAZUL!E217</f>
        <v>SECRETARIA DA RECEITA FEDERAL DO BRASIL</v>
      </c>
      <c r="H220" s="328" t="str">
        <f>VLOOKUP(O220,DESPESAS!A$1:D$2034,2,FALSE)</f>
        <v>03.28</v>
      </c>
      <c r="I220" s="328" t="str">
        <f>VLOOKUP(O220,DESPESAS!A$1:D$2034,3,FALSE)</f>
        <v>PIS/COFINS/CSLL</v>
      </c>
      <c r="J220" s="329">
        <f>CAZUL!F217</f>
        <v>0</v>
      </c>
      <c r="K220" s="330">
        <f>CAZUL!G217</f>
        <v>4570.25</v>
      </c>
      <c r="L220" s="329">
        <f>CAZUL!H217</f>
        <v>0</v>
      </c>
      <c r="M220" s="331" t="s">
        <v>1295</v>
      </c>
      <c r="N220" s="332"/>
      <c r="O220" s="333" t="str">
        <f>CAZUL!C217</f>
        <v>Retenção - Darf 5952 - PIS/COFINS/CSLL</v>
      </c>
    </row>
    <row r="221" spans="1:15" s="335" customFormat="1" ht="20.100000000000001" customHeight="1">
      <c r="A221" s="353">
        <v>71504</v>
      </c>
      <c r="B221" s="323" t="s">
        <v>1294</v>
      </c>
      <c r="C221" s="324" t="str">
        <f>CAZUL!D218</f>
        <v>IRRF retido sobre Compra 9 - JHFM SERVICOS EM SAUDE LTDA</v>
      </c>
      <c r="D221" s="325" t="str">
        <f>CAZUL!N218</f>
        <v>15/07/2022</v>
      </c>
      <c r="E221" s="323" t="str">
        <f>INICIO!D$5</f>
        <v>HOSPITAL E MATERNIDADE SÃO LUCAS</v>
      </c>
      <c r="F221" s="326" t="str">
        <f>VLOOKUP(G221,FORNECEDOR!$A$1:$B$1998,2,FALSE)</f>
        <v>00.394.460/0058-87</v>
      </c>
      <c r="G221" s="327" t="str">
        <f>CAZUL!E218</f>
        <v>SECRETARIA DA RECEITA FEDERAL DO BRASIL</v>
      </c>
      <c r="H221" s="328" t="str">
        <f>VLOOKUP(O221,DESPESAS!A$1:D$2034,2,FALSE)</f>
        <v>03.30</v>
      </c>
      <c r="I221" s="328" t="str">
        <f>VLOOKUP(O221,DESPESAS!A$1:D$2034,3,FALSE)</f>
        <v>IR SOBRE PRESTAÇÃO DE SERVIÇOS</v>
      </c>
      <c r="J221" s="329">
        <f>CAZUL!F218</f>
        <v>0</v>
      </c>
      <c r="K221" s="330">
        <f>CAZUL!G218</f>
        <v>1946.83</v>
      </c>
      <c r="L221" s="329">
        <f>CAZUL!H218</f>
        <v>0</v>
      </c>
      <c r="M221" s="331" t="s">
        <v>1295</v>
      </c>
      <c r="N221" s="332"/>
      <c r="O221" s="333" t="str">
        <f>CAZUL!C218</f>
        <v>Retenção - Darf 1708 - IRRF</v>
      </c>
    </row>
    <row r="222" spans="1:15" s="335" customFormat="1" ht="20.100000000000001" customHeight="1">
      <c r="A222" s="353">
        <v>71503</v>
      </c>
      <c r="B222" s="323" t="s">
        <v>1294</v>
      </c>
      <c r="C222" s="324" t="str">
        <f>CAZUL!D219</f>
        <v>PIS/COFINS/CSLL retido sobre Compra 9 - JHFM SERVICOS EM SAUDE LTDA</v>
      </c>
      <c r="D222" s="325" t="str">
        <f>CAZUL!N219</f>
        <v>15/07/2022</v>
      </c>
      <c r="E222" s="323" t="str">
        <f>INICIO!D$5</f>
        <v>HOSPITAL E MATERNIDADE SÃO LUCAS</v>
      </c>
      <c r="F222" s="326" t="str">
        <f>VLOOKUP(G222,FORNECEDOR!$A$1:$B$1998,2,FALSE)</f>
        <v>00.394.460/0058-87</v>
      </c>
      <c r="G222" s="327" t="str">
        <f>CAZUL!E219</f>
        <v>SECRETARIA DA RECEITA FEDERAL DO BRASIL</v>
      </c>
      <c r="H222" s="328" t="str">
        <f>VLOOKUP(O222,DESPESAS!A$1:D$2034,2,FALSE)</f>
        <v>03.28</v>
      </c>
      <c r="I222" s="328" t="str">
        <f>VLOOKUP(O222,DESPESAS!A$1:D$2034,3,FALSE)</f>
        <v>PIS/COFINS/CSLL</v>
      </c>
      <c r="J222" s="329">
        <f>CAZUL!F219</f>
        <v>0</v>
      </c>
      <c r="K222" s="330">
        <f>CAZUL!G219</f>
        <v>6035.14</v>
      </c>
      <c r="L222" s="329">
        <f>CAZUL!H219</f>
        <v>0</v>
      </c>
      <c r="M222" s="331" t="s">
        <v>1295</v>
      </c>
      <c r="N222" s="332"/>
      <c r="O222" s="333" t="str">
        <f>CAZUL!C219</f>
        <v>Retenção - Darf 5952 - PIS/COFINS/CSLL</v>
      </c>
    </row>
    <row r="223" spans="1:15" s="335" customFormat="1" ht="20.100000000000001" customHeight="1">
      <c r="A223" s="353">
        <v>71504</v>
      </c>
      <c r="B223" s="323" t="s">
        <v>1294</v>
      </c>
      <c r="C223" s="324" t="str">
        <f>CAZUL!D220</f>
        <v>IRRF retido sobre Compra 922 - LIRIO SERVICOS MEDICOS</v>
      </c>
      <c r="D223" s="325" t="str">
        <f>CAZUL!N220</f>
        <v>15/07/2022</v>
      </c>
      <c r="E223" s="323" t="str">
        <f>INICIO!D$5</f>
        <v>HOSPITAL E MATERNIDADE SÃO LUCAS</v>
      </c>
      <c r="F223" s="326" t="str">
        <f>VLOOKUP(G223,FORNECEDOR!$A$1:$B$1998,2,FALSE)</f>
        <v>00.394.460/0058-87</v>
      </c>
      <c r="G223" s="327" t="str">
        <f>CAZUL!E220</f>
        <v>SECRETARIA DA RECEITA FEDERAL DO BRASIL</v>
      </c>
      <c r="H223" s="328" t="str">
        <f>VLOOKUP(O223,DESPESAS!A$1:D$2034,2,FALSE)</f>
        <v>03.30</v>
      </c>
      <c r="I223" s="328" t="str">
        <f>VLOOKUP(O223,DESPESAS!A$1:D$2034,3,FALSE)</f>
        <v>IR SOBRE PRESTAÇÃO DE SERVIÇOS</v>
      </c>
      <c r="J223" s="329">
        <f>CAZUL!F220</f>
        <v>0</v>
      </c>
      <c r="K223" s="330">
        <f>CAZUL!G220</f>
        <v>114.31</v>
      </c>
      <c r="L223" s="329">
        <f>CAZUL!H220</f>
        <v>0</v>
      </c>
      <c r="M223" s="331" t="s">
        <v>1295</v>
      </c>
      <c r="N223" s="332"/>
      <c r="O223" s="333" t="str">
        <f>CAZUL!C220</f>
        <v>Retenção - Darf 1708 - IRRF</v>
      </c>
    </row>
    <row r="224" spans="1:15" s="335" customFormat="1" ht="20.100000000000001" customHeight="1">
      <c r="A224" s="353">
        <v>71503</v>
      </c>
      <c r="B224" s="323" t="s">
        <v>1294</v>
      </c>
      <c r="C224" s="324" t="str">
        <f>CAZUL!D221</f>
        <v>PIS/COFINS/CSLL retido sobre Compra 922 - LIRIO SERVICOS MEDICOS</v>
      </c>
      <c r="D224" s="325" t="str">
        <f>CAZUL!N221</f>
        <v>15/07/2022</v>
      </c>
      <c r="E224" s="323" t="str">
        <f>INICIO!D$5</f>
        <v>HOSPITAL E MATERNIDADE SÃO LUCAS</v>
      </c>
      <c r="F224" s="326" t="str">
        <f>VLOOKUP(G224,FORNECEDOR!$A$1:$B$1998,2,FALSE)</f>
        <v>00.394.460/0058-87</v>
      </c>
      <c r="G224" s="327" t="str">
        <f>CAZUL!E221</f>
        <v>SECRETARIA DA RECEITA FEDERAL DO BRASIL</v>
      </c>
      <c r="H224" s="328" t="str">
        <f>VLOOKUP(O224,DESPESAS!A$1:D$2034,2,FALSE)</f>
        <v>03.28</v>
      </c>
      <c r="I224" s="328" t="str">
        <f>VLOOKUP(O224,DESPESAS!A$1:D$2034,3,FALSE)</f>
        <v>PIS/COFINS/CSLL</v>
      </c>
      <c r="J224" s="329">
        <f>CAZUL!F221</f>
        <v>0</v>
      </c>
      <c r="K224" s="330">
        <f>CAZUL!G221</f>
        <v>354.36</v>
      </c>
      <c r="L224" s="329">
        <f>CAZUL!H221</f>
        <v>0</v>
      </c>
      <c r="M224" s="331" t="s">
        <v>1295</v>
      </c>
      <c r="N224" s="332"/>
      <c r="O224" s="333" t="str">
        <f>CAZUL!C221</f>
        <v>Retenção - Darf 5952 - PIS/COFINS/CSLL</v>
      </c>
    </row>
    <row r="225" spans="1:15" s="335" customFormat="1" ht="20.100000000000001" customHeight="1">
      <c r="A225" s="353">
        <v>71504</v>
      </c>
      <c r="B225" s="323" t="s">
        <v>1294</v>
      </c>
      <c r="C225" s="324" t="str">
        <f>CAZUL!D222</f>
        <v>IRRF retido sobre Compra 2356 - LS ASSESORIA MEDICA</v>
      </c>
      <c r="D225" s="325" t="str">
        <f>CAZUL!N222</f>
        <v>15/07/2022</v>
      </c>
      <c r="E225" s="323" t="str">
        <f>INICIO!D$5</f>
        <v>HOSPITAL E MATERNIDADE SÃO LUCAS</v>
      </c>
      <c r="F225" s="326" t="str">
        <f>VLOOKUP(G225,FORNECEDOR!$A$1:$B$1998,2,FALSE)</f>
        <v>00.394.460/0058-87</v>
      </c>
      <c r="G225" s="327" t="str">
        <f>CAZUL!E222</f>
        <v>SECRETARIA DA RECEITA FEDERAL DO BRASIL</v>
      </c>
      <c r="H225" s="328" t="str">
        <f>VLOOKUP(O225,DESPESAS!A$1:D$2034,2,FALSE)</f>
        <v>03.30</v>
      </c>
      <c r="I225" s="328" t="str">
        <f>VLOOKUP(O225,DESPESAS!A$1:D$2034,3,FALSE)</f>
        <v>IR SOBRE PRESTAÇÃO DE SERVIÇOS</v>
      </c>
      <c r="J225" s="329">
        <f>CAZUL!F222</f>
        <v>0</v>
      </c>
      <c r="K225" s="330">
        <f>CAZUL!G222</f>
        <v>54.43</v>
      </c>
      <c r="L225" s="329">
        <f>CAZUL!H222</f>
        <v>0</v>
      </c>
      <c r="M225" s="331" t="s">
        <v>1295</v>
      </c>
      <c r="N225" s="332"/>
      <c r="O225" s="333" t="str">
        <f>CAZUL!C222</f>
        <v>Retenção - Darf 1708 - IRRF</v>
      </c>
    </row>
    <row r="226" spans="1:15" s="335" customFormat="1" ht="20.100000000000001" customHeight="1">
      <c r="A226" s="353">
        <v>71503</v>
      </c>
      <c r="B226" s="323" t="s">
        <v>1294</v>
      </c>
      <c r="C226" s="324" t="str">
        <f>CAZUL!D223</f>
        <v>PIS/COFINS/CSLL retido sobre Compra 2356 - LS ASSESORIA MEDICA</v>
      </c>
      <c r="D226" s="325" t="str">
        <f>CAZUL!N223</f>
        <v>15/07/2022</v>
      </c>
      <c r="E226" s="323" t="str">
        <f>INICIO!D$5</f>
        <v>HOSPITAL E MATERNIDADE SÃO LUCAS</v>
      </c>
      <c r="F226" s="326" t="str">
        <f>VLOOKUP(G226,FORNECEDOR!$A$1:$B$1998,2,FALSE)</f>
        <v>00.394.460/0058-87</v>
      </c>
      <c r="G226" s="327" t="str">
        <f>CAZUL!E223</f>
        <v>SECRETARIA DA RECEITA FEDERAL DO BRASIL</v>
      </c>
      <c r="H226" s="328" t="str">
        <f>VLOOKUP(O226,DESPESAS!A$1:D$2034,2,FALSE)</f>
        <v>03.28</v>
      </c>
      <c r="I226" s="328" t="str">
        <f>VLOOKUP(O226,DESPESAS!A$1:D$2034,3,FALSE)</f>
        <v>PIS/COFINS/CSLL</v>
      </c>
      <c r="J226" s="329">
        <f>CAZUL!F223</f>
        <v>0</v>
      </c>
      <c r="K226" s="330">
        <f>CAZUL!G223</f>
        <v>168.75</v>
      </c>
      <c r="L226" s="329">
        <f>CAZUL!H223</f>
        <v>0</v>
      </c>
      <c r="M226" s="331" t="s">
        <v>1295</v>
      </c>
      <c r="N226" s="332"/>
      <c r="O226" s="333" t="str">
        <f>CAZUL!C223</f>
        <v>Retenção - Darf 5952 - PIS/COFINS/CSLL</v>
      </c>
    </row>
    <row r="227" spans="1:15" s="335" customFormat="1" ht="20.100000000000001" customHeight="1">
      <c r="A227" s="353">
        <v>71504</v>
      </c>
      <c r="B227" s="323" t="s">
        <v>1294</v>
      </c>
      <c r="C227" s="324" t="str">
        <f>CAZUL!D224</f>
        <v>IRRF retido sobre Compra 239 - B1007 MED ASSISTENCIA</v>
      </c>
      <c r="D227" s="325" t="str">
        <f>CAZUL!N224</f>
        <v>15/07/2022</v>
      </c>
      <c r="E227" s="323" t="str">
        <f>INICIO!D$5</f>
        <v>HOSPITAL E MATERNIDADE SÃO LUCAS</v>
      </c>
      <c r="F227" s="326" t="str">
        <f>VLOOKUP(G227,FORNECEDOR!$A$1:$B$1998,2,FALSE)</f>
        <v>00.394.460/0058-87</v>
      </c>
      <c r="G227" s="327" t="str">
        <f>CAZUL!E224</f>
        <v>SECRETARIA DA RECEITA FEDERAL DO BRASIL</v>
      </c>
      <c r="H227" s="328" t="str">
        <f>VLOOKUP(O227,DESPESAS!A$1:D$2034,2,FALSE)</f>
        <v>03.30</v>
      </c>
      <c r="I227" s="328" t="str">
        <f>VLOOKUP(O227,DESPESAS!A$1:D$2034,3,FALSE)</f>
        <v>IR SOBRE PRESTAÇÃO DE SERVIÇOS</v>
      </c>
      <c r="J227" s="329">
        <f>CAZUL!F224</f>
        <v>0</v>
      </c>
      <c r="K227" s="330">
        <f>CAZUL!G224</f>
        <v>92.54</v>
      </c>
      <c r="L227" s="329">
        <f>CAZUL!H224</f>
        <v>0</v>
      </c>
      <c r="M227" s="331" t="s">
        <v>1295</v>
      </c>
      <c r="N227" s="332"/>
      <c r="O227" s="333" t="str">
        <f>CAZUL!C224</f>
        <v>Retenção - Darf 1708 - IRRF</v>
      </c>
    </row>
    <row r="228" spans="1:15" s="335" customFormat="1" ht="20.100000000000001" customHeight="1">
      <c r="A228" s="353">
        <v>71503</v>
      </c>
      <c r="B228" s="323" t="s">
        <v>1294</v>
      </c>
      <c r="C228" s="324" t="str">
        <f>CAZUL!D225</f>
        <v>PIS/COFINS/CSLL retido sobre Compra 239 - B1007 MED ASSISTENCIA</v>
      </c>
      <c r="D228" s="325" t="str">
        <f>CAZUL!N225</f>
        <v>15/07/2022</v>
      </c>
      <c r="E228" s="323" t="str">
        <f>INICIO!D$5</f>
        <v>HOSPITAL E MATERNIDADE SÃO LUCAS</v>
      </c>
      <c r="F228" s="326" t="str">
        <f>VLOOKUP(G228,FORNECEDOR!$A$1:$B$1998,2,FALSE)</f>
        <v>00.394.460/0058-87</v>
      </c>
      <c r="G228" s="327" t="str">
        <f>CAZUL!E225</f>
        <v>SECRETARIA DA RECEITA FEDERAL DO BRASIL</v>
      </c>
      <c r="H228" s="328" t="str">
        <f>VLOOKUP(O228,DESPESAS!A$1:D$2034,2,FALSE)</f>
        <v>03.28</v>
      </c>
      <c r="I228" s="328" t="str">
        <f>VLOOKUP(O228,DESPESAS!A$1:D$2034,3,FALSE)</f>
        <v>PIS/COFINS/CSLL</v>
      </c>
      <c r="J228" s="329">
        <f>CAZUL!F225</f>
        <v>0</v>
      </c>
      <c r="K228" s="330">
        <f>CAZUL!G225</f>
        <v>286.86</v>
      </c>
      <c r="L228" s="329">
        <f>CAZUL!H225</f>
        <v>0</v>
      </c>
      <c r="M228" s="331" t="s">
        <v>1295</v>
      </c>
      <c r="N228" s="332"/>
      <c r="O228" s="333" t="str">
        <f>CAZUL!C225</f>
        <v>Retenção - Darf 5952 - PIS/COFINS/CSLL</v>
      </c>
    </row>
    <row r="229" spans="1:15" s="335" customFormat="1" ht="20.100000000000001" customHeight="1">
      <c r="A229" s="353">
        <v>71504</v>
      </c>
      <c r="B229" s="323" t="s">
        <v>1294</v>
      </c>
      <c r="C229" s="324" t="str">
        <f>CAZUL!D226</f>
        <v>IRRF retido sobre Compra 300 - NB SERVICOS MEDICOS</v>
      </c>
      <c r="D229" s="325" t="str">
        <f>CAZUL!N226</f>
        <v>15/07/2022</v>
      </c>
      <c r="E229" s="323" t="str">
        <f>INICIO!D$5</f>
        <v>HOSPITAL E MATERNIDADE SÃO LUCAS</v>
      </c>
      <c r="F229" s="326" t="str">
        <f>VLOOKUP(G229,FORNECEDOR!$A$1:$B$1998,2,FALSE)</f>
        <v>00.394.460/0058-87</v>
      </c>
      <c r="G229" s="327" t="str">
        <f>CAZUL!E226</f>
        <v>SECRETARIA DA RECEITA FEDERAL DO BRASIL</v>
      </c>
      <c r="H229" s="328" t="str">
        <f>VLOOKUP(O229,DESPESAS!A$1:D$2034,2,FALSE)</f>
        <v>03.30</v>
      </c>
      <c r="I229" s="328" t="str">
        <f>VLOOKUP(O229,DESPESAS!A$1:D$2034,3,FALSE)</f>
        <v>IR SOBRE PRESTAÇÃO DE SERVIÇOS</v>
      </c>
      <c r="J229" s="329">
        <f>CAZUL!F226</f>
        <v>0</v>
      </c>
      <c r="K229" s="330">
        <f>CAZUL!G226</f>
        <v>145.88</v>
      </c>
      <c r="L229" s="329">
        <f>CAZUL!H226</f>
        <v>0</v>
      </c>
      <c r="M229" s="331" t="s">
        <v>1295</v>
      </c>
      <c r="N229" s="332"/>
      <c r="O229" s="333" t="str">
        <f>CAZUL!C226</f>
        <v>Retenção - Darf 1708 - IRRF</v>
      </c>
    </row>
    <row r="230" spans="1:15" s="335" customFormat="1" ht="20.100000000000001" customHeight="1">
      <c r="A230" s="353">
        <v>71503</v>
      </c>
      <c r="B230" s="323" t="s">
        <v>1294</v>
      </c>
      <c r="C230" s="324" t="str">
        <f>CAZUL!D227</f>
        <v>PIS/COFINS/CSLL retido sobre Compra 300 - NB SERVICOS MEDICOS</v>
      </c>
      <c r="D230" s="325" t="str">
        <f>CAZUL!N227</f>
        <v>15/07/2022</v>
      </c>
      <c r="E230" s="323" t="str">
        <f>INICIO!D$5</f>
        <v>HOSPITAL E MATERNIDADE SÃO LUCAS</v>
      </c>
      <c r="F230" s="326" t="str">
        <f>VLOOKUP(G230,FORNECEDOR!$A$1:$B$1998,2,FALSE)</f>
        <v>00.394.460/0058-87</v>
      </c>
      <c r="G230" s="327" t="str">
        <f>CAZUL!E227</f>
        <v>SECRETARIA DA RECEITA FEDERAL DO BRASIL</v>
      </c>
      <c r="H230" s="328" t="str">
        <f>VLOOKUP(O230,DESPESAS!A$1:D$2034,2,FALSE)</f>
        <v>03.28</v>
      </c>
      <c r="I230" s="328" t="str">
        <f>VLOOKUP(O230,DESPESAS!A$1:D$2034,3,FALSE)</f>
        <v>PIS/COFINS/CSLL</v>
      </c>
      <c r="J230" s="329">
        <f>CAZUL!F227</f>
        <v>0</v>
      </c>
      <c r="K230" s="330">
        <f>CAZUL!G227</f>
        <v>452.23</v>
      </c>
      <c r="L230" s="329">
        <f>CAZUL!H227</f>
        <v>0</v>
      </c>
      <c r="M230" s="331" t="s">
        <v>1295</v>
      </c>
      <c r="N230" s="332"/>
      <c r="O230" s="333" t="str">
        <f>CAZUL!C227</f>
        <v>Retenção - Darf 5952 - PIS/COFINS/CSLL</v>
      </c>
    </row>
    <row r="231" spans="1:15" s="335" customFormat="1" ht="20.100000000000001" customHeight="1">
      <c r="A231" s="353">
        <v>71504</v>
      </c>
      <c r="B231" s="323" t="s">
        <v>1294</v>
      </c>
      <c r="C231" s="324" t="str">
        <f>CAZUL!D228</f>
        <v>IRRF retido sobre Compra 274 - PEDIATRICE SERV. MEDICOS</v>
      </c>
      <c r="D231" s="325" t="str">
        <f>CAZUL!N228</f>
        <v>15/07/2022</v>
      </c>
      <c r="E231" s="323" t="str">
        <f>INICIO!D$5</f>
        <v>HOSPITAL E MATERNIDADE SÃO LUCAS</v>
      </c>
      <c r="F231" s="326" t="str">
        <f>VLOOKUP(G231,FORNECEDOR!$A$1:$B$1998,2,FALSE)</f>
        <v>00.394.460/0058-87</v>
      </c>
      <c r="G231" s="327" t="str">
        <f>CAZUL!E228</f>
        <v>SECRETARIA DA RECEITA FEDERAL DO BRASIL</v>
      </c>
      <c r="H231" s="328" t="str">
        <f>VLOOKUP(O231,DESPESAS!A$1:D$2034,2,FALSE)</f>
        <v>03.30</v>
      </c>
      <c r="I231" s="328" t="str">
        <f>VLOOKUP(O231,DESPESAS!A$1:D$2034,3,FALSE)</f>
        <v>IR SOBRE PRESTAÇÃO DE SERVIÇOS</v>
      </c>
      <c r="J231" s="329">
        <f>CAZUL!F228</f>
        <v>0</v>
      </c>
      <c r="K231" s="330">
        <f>CAZUL!G228</f>
        <v>551.59</v>
      </c>
      <c r="L231" s="329">
        <f>CAZUL!H228</f>
        <v>0</v>
      </c>
      <c r="M231" s="331" t="s">
        <v>1295</v>
      </c>
      <c r="N231" s="332"/>
      <c r="O231" s="333" t="str">
        <f>CAZUL!C228</f>
        <v>Retenção - Darf 1708 - IRRF</v>
      </c>
    </row>
    <row r="232" spans="1:15" s="335" customFormat="1" ht="20.100000000000001" customHeight="1">
      <c r="A232" s="353">
        <v>71503</v>
      </c>
      <c r="B232" s="323" t="s">
        <v>1294</v>
      </c>
      <c r="C232" s="324" t="str">
        <f>CAZUL!D229</f>
        <v>PIS/COFINS/CSLL retido sobre Compra 274 - PEDIATRICE SERV. MEDICOS</v>
      </c>
      <c r="D232" s="325" t="str">
        <f>CAZUL!N229</f>
        <v>15/07/2022</v>
      </c>
      <c r="E232" s="323" t="str">
        <f>INICIO!D$5</f>
        <v>HOSPITAL E MATERNIDADE SÃO LUCAS</v>
      </c>
      <c r="F232" s="326" t="str">
        <f>VLOOKUP(G232,FORNECEDOR!$A$1:$B$1998,2,FALSE)</f>
        <v>00.394.460/0058-87</v>
      </c>
      <c r="G232" s="327" t="str">
        <f>CAZUL!E229</f>
        <v>SECRETARIA DA RECEITA FEDERAL DO BRASIL</v>
      </c>
      <c r="H232" s="328" t="str">
        <f>VLOOKUP(O232,DESPESAS!A$1:D$2034,2,FALSE)</f>
        <v>03.28</v>
      </c>
      <c r="I232" s="328" t="str">
        <f>VLOOKUP(O232,DESPESAS!A$1:D$2034,3,FALSE)</f>
        <v>PIS/COFINS/CSLL</v>
      </c>
      <c r="J232" s="329">
        <f>CAZUL!F229</f>
        <v>0</v>
      </c>
      <c r="K232" s="330">
        <f>CAZUL!G229</f>
        <v>1709.93</v>
      </c>
      <c r="L232" s="329">
        <f>CAZUL!H229</f>
        <v>0</v>
      </c>
      <c r="M232" s="331" t="s">
        <v>1295</v>
      </c>
      <c r="N232" s="332"/>
      <c r="O232" s="333" t="str">
        <f>CAZUL!C229</f>
        <v>Retenção - Darf 5952 - PIS/COFINS/CSLL</v>
      </c>
    </row>
    <row r="233" spans="1:15" s="335" customFormat="1" ht="20.100000000000001" customHeight="1">
      <c r="A233" s="353">
        <v>71504</v>
      </c>
      <c r="B233" s="323" t="s">
        <v>1294</v>
      </c>
      <c r="C233" s="324" t="str">
        <f>CAZUL!D230</f>
        <v>IRRF retido sobre Compra 198 - PRIMEIROS PASSOS</v>
      </c>
      <c r="D233" s="325" t="str">
        <f>CAZUL!N230</f>
        <v>15/07/2022</v>
      </c>
      <c r="E233" s="323" t="str">
        <f>INICIO!D$5</f>
        <v>HOSPITAL E MATERNIDADE SÃO LUCAS</v>
      </c>
      <c r="F233" s="326" t="str">
        <f>VLOOKUP(G233,FORNECEDOR!$A$1:$B$1998,2,FALSE)</f>
        <v>00.394.460/0058-87</v>
      </c>
      <c r="G233" s="327" t="str">
        <f>CAZUL!E230</f>
        <v>SECRETARIA DA RECEITA FEDERAL DO BRASIL</v>
      </c>
      <c r="H233" s="328" t="str">
        <f>VLOOKUP(O233,DESPESAS!A$1:D$2034,2,FALSE)</f>
        <v>03.30</v>
      </c>
      <c r="I233" s="328" t="str">
        <f>VLOOKUP(O233,DESPESAS!A$1:D$2034,3,FALSE)</f>
        <v>IR SOBRE PRESTAÇÃO DE SERVIÇOS</v>
      </c>
      <c r="J233" s="329">
        <f>CAZUL!F230</f>
        <v>0</v>
      </c>
      <c r="K233" s="330">
        <f>CAZUL!G230</f>
        <v>375.59</v>
      </c>
      <c r="L233" s="329">
        <f>CAZUL!H230</f>
        <v>0</v>
      </c>
      <c r="M233" s="331" t="s">
        <v>1295</v>
      </c>
      <c r="N233" s="332"/>
      <c r="O233" s="333" t="str">
        <f>CAZUL!C230</f>
        <v>Retenção - Darf 1708 - IRRF</v>
      </c>
    </row>
    <row r="234" spans="1:15" s="335" customFormat="1" ht="20.100000000000001" customHeight="1">
      <c r="A234" s="353">
        <v>71503</v>
      </c>
      <c r="B234" s="323" t="s">
        <v>1294</v>
      </c>
      <c r="C234" s="324" t="str">
        <f>CAZUL!D231</f>
        <v>PIS/COFINS/CSLL retido sobre Compra 198 - PRIMEIROS PASSOS</v>
      </c>
      <c r="D234" s="325" t="str">
        <f>CAZUL!N231</f>
        <v>15/07/2022</v>
      </c>
      <c r="E234" s="323" t="str">
        <f>INICIO!D$5</f>
        <v>HOSPITAL E MATERNIDADE SÃO LUCAS</v>
      </c>
      <c r="F234" s="326" t="str">
        <f>VLOOKUP(G234,FORNECEDOR!$A$1:$B$1998,2,FALSE)</f>
        <v>00.394.460/0058-87</v>
      </c>
      <c r="G234" s="327" t="str">
        <f>CAZUL!E231</f>
        <v>SECRETARIA DA RECEITA FEDERAL DO BRASIL</v>
      </c>
      <c r="H234" s="328" t="str">
        <f>VLOOKUP(O234,DESPESAS!A$1:D$2034,2,FALSE)</f>
        <v>03.28</v>
      </c>
      <c r="I234" s="328" t="str">
        <f>VLOOKUP(O234,DESPESAS!A$1:D$2034,3,FALSE)</f>
        <v>PIS/COFINS/CSLL</v>
      </c>
      <c r="J234" s="329">
        <f>CAZUL!F231</f>
        <v>0</v>
      </c>
      <c r="K234" s="330">
        <f>CAZUL!G231</f>
        <v>1164.32</v>
      </c>
      <c r="L234" s="329">
        <f>CAZUL!H231</f>
        <v>0</v>
      </c>
      <c r="M234" s="331" t="s">
        <v>1295</v>
      </c>
      <c r="N234" s="332"/>
      <c r="O234" s="333" t="str">
        <f>CAZUL!C231</f>
        <v>Retenção - Darf 5952 - PIS/COFINS/CSLL</v>
      </c>
    </row>
    <row r="235" spans="1:15" s="335" customFormat="1" ht="20.100000000000001" customHeight="1">
      <c r="A235" s="353">
        <v>71504</v>
      </c>
      <c r="B235" s="323" t="s">
        <v>1294</v>
      </c>
      <c r="C235" s="324" t="str">
        <f>CAZUL!D232</f>
        <v>IRRF retido sobre Compra 223 - SILVER</v>
      </c>
      <c r="D235" s="325" t="str">
        <f>CAZUL!N232</f>
        <v>15/07/2022</v>
      </c>
      <c r="E235" s="323" t="str">
        <f>INICIO!D$5</f>
        <v>HOSPITAL E MATERNIDADE SÃO LUCAS</v>
      </c>
      <c r="F235" s="326" t="str">
        <f>VLOOKUP(G235,FORNECEDOR!$A$1:$B$1998,2,FALSE)</f>
        <v>00.394.460/0058-87</v>
      </c>
      <c r="G235" s="327" t="str">
        <f>CAZUL!E232</f>
        <v>SECRETARIA DA RECEITA FEDERAL DO BRASIL</v>
      </c>
      <c r="H235" s="328" t="str">
        <f>VLOOKUP(O235,DESPESAS!A$1:D$2034,2,FALSE)</f>
        <v>03.30</v>
      </c>
      <c r="I235" s="328" t="str">
        <f>VLOOKUP(O235,DESPESAS!A$1:D$2034,3,FALSE)</f>
        <v>IR SOBRE PRESTAÇÃO DE SERVIÇOS</v>
      </c>
      <c r="J235" s="329">
        <f>CAZUL!F232</f>
        <v>0</v>
      </c>
      <c r="K235" s="330">
        <f>CAZUL!G232</f>
        <v>110.68</v>
      </c>
      <c r="L235" s="329">
        <f>CAZUL!H232</f>
        <v>0</v>
      </c>
      <c r="M235" s="331" t="s">
        <v>1295</v>
      </c>
      <c r="N235" s="332"/>
      <c r="O235" s="333" t="str">
        <f>CAZUL!C232</f>
        <v>Retenção - Darf 1708 - IRRF</v>
      </c>
    </row>
    <row r="236" spans="1:15" s="335" customFormat="1" ht="20.100000000000001" customHeight="1">
      <c r="A236" s="353">
        <v>71503</v>
      </c>
      <c r="B236" s="323" t="s">
        <v>1294</v>
      </c>
      <c r="C236" s="324" t="str">
        <f>CAZUL!D233</f>
        <v>PIS/COFINS/CSLL retido sobre Compra 223 - SILVER</v>
      </c>
      <c r="D236" s="325" t="str">
        <f>CAZUL!N233</f>
        <v>15/07/2022</v>
      </c>
      <c r="E236" s="323" t="str">
        <f>INICIO!D$5</f>
        <v>HOSPITAL E MATERNIDADE SÃO LUCAS</v>
      </c>
      <c r="F236" s="326" t="str">
        <f>VLOOKUP(G236,FORNECEDOR!$A$1:$B$1998,2,FALSE)</f>
        <v>00.394.460/0058-87</v>
      </c>
      <c r="G236" s="327" t="str">
        <f>CAZUL!E233</f>
        <v>SECRETARIA DA RECEITA FEDERAL DO BRASIL</v>
      </c>
      <c r="H236" s="328" t="str">
        <f>VLOOKUP(O236,DESPESAS!A$1:D$2034,2,FALSE)</f>
        <v>03.28</v>
      </c>
      <c r="I236" s="328" t="str">
        <f>VLOOKUP(O236,DESPESAS!A$1:D$2034,3,FALSE)</f>
        <v>PIS/COFINS/CSLL</v>
      </c>
      <c r="J236" s="329">
        <f>CAZUL!F233</f>
        <v>0</v>
      </c>
      <c r="K236" s="330">
        <f>CAZUL!G233</f>
        <v>343.11</v>
      </c>
      <c r="L236" s="329">
        <f>CAZUL!H233</f>
        <v>0</v>
      </c>
      <c r="M236" s="331" t="s">
        <v>1295</v>
      </c>
      <c r="N236" s="332"/>
      <c r="O236" s="333" t="str">
        <f>CAZUL!C233</f>
        <v>Retenção - Darf 5952 - PIS/COFINS/CSLL</v>
      </c>
    </row>
    <row r="237" spans="1:15" s="335" customFormat="1" ht="20.100000000000001" customHeight="1">
      <c r="A237" s="353">
        <v>71504</v>
      </c>
      <c r="B237" s="323" t="s">
        <v>1294</v>
      </c>
      <c r="C237" s="324" t="str">
        <f>CAZUL!D234</f>
        <v>IRRF retido sobre Compra 128 - UP CARIRI SERVICOS</v>
      </c>
      <c r="D237" s="325" t="str">
        <f>CAZUL!N234</f>
        <v>15/07/2022</v>
      </c>
      <c r="E237" s="323" t="str">
        <f>INICIO!D$5</f>
        <v>HOSPITAL E MATERNIDADE SÃO LUCAS</v>
      </c>
      <c r="F237" s="326" t="str">
        <f>VLOOKUP(G237,FORNECEDOR!$A$1:$B$1998,2,FALSE)</f>
        <v>00.394.460/0058-87</v>
      </c>
      <c r="G237" s="327" t="str">
        <f>CAZUL!E234</f>
        <v>SECRETARIA DA RECEITA FEDERAL DO BRASIL</v>
      </c>
      <c r="H237" s="328" t="str">
        <f>VLOOKUP(O237,DESPESAS!A$1:D$2034,2,FALSE)</f>
        <v>03.30</v>
      </c>
      <c r="I237" s="328" t="str">
        <f>VLOOKUP(O237,DESPESAS!A$1:D$2034,3,FALSE)</f>
        <v>IR SOBRE PRESTAÇÃO DE SERVIÇOS</v>
      </c>
      <c r="J237" s="329">
        <f>CAZUL!F234</f>
        <v>0</v>
      </c>
      <c r="K237" s="330">
        <f>CAZUL!G234</f>
        <v>9.07</v>
      </c>
      <c r="L237" s="329">
        <f>CAZUL!H234</f>
        <v>0</v>
      </c>
      <c r="M237" s="331" t="s">
        <v>1295</v>
      </c>
      <c r="N237" s="332"/>
      <c r="O237" s="333" t="str">
        <f>CAZUL!C234</f>
        <v>Retenção - Darf 1708 - IRRF</v>
      </c>
    </row>
    <row r="238" spans="1:15" s="335" customFormat="1" ht="20.100000000000001" customHeight="1">
      <c r="A238" s="353">
        <v>71503</v>
      </c>
      <c r="B238" s="323" t="s">
        <v>1294</v>
      </c>
      <c r="C238" s="324" t="str">
        <f>CAZUL!D235</f>
        <v>PIS/COFINS/CSLL retido sobre Compra 128 - UP CARIRI SERVICOS</v>
      </c>
      <c r="D238" s="325" t="str">
        <f>CAZUL!N235</f>
        <v>15/07/2022</v>
      </c>
      <c r="E238" s="323" t="str">
        <f>INICIO!D$5</f>
        <v>HOSPITAL E MATERNIDADE SÃO LUCAS</v>
      </c>
      <c r="F238" s="326" t="str">
        <f>VLOOKUP(G238,FORNECEDOR!$A$1:$B$1998,2,FALSE)</f>
        <v>00.394.460/0058-87</v>
      </c>
      <c r="G238" s="327" t="str">
        <f>CAZUL!E235</f>
        <v>SECRETARIA DA RECEITA FEDERAL DO BRASIL</v>
      </c>
      <c r="H238" s="328" t="str">
        <f>VLOOKUP(O238,DESPESAS!A$1:D$2034,2,FALSE)</f>
        <v>03.28</v>
      </c>
      <c r="I238" s="328" t="str">
        <f>VLOOKUP(O238,DESPESAS!A$1:D$2034,3,FALSE)</f>
        <v>PIS/COFINS/CSLL</v>
      </c>
      <c r="J238" s="329">
        <f>CAZUL!F235</f>
        <v>0</v>
      </c>
      <c r="K238" s="330">
        <f>CAZUL!G235</f>
        <v>28.15</v>
      </c>
      <c r="L238" s="329">
        <f>CAZUL!H235</f>
        <v>0</v>
      </c>
      <c r="M238" s="331" t="s">
        <v>1295</v>
      </c>
      <c r="N238" s="332"/>
      <c r="O238" s="333" t="str">
        <f>CAZUL!C235</f>
        <v>Retenção - Darf 5952 - PIS/COFINS/CSLL</v>
      </c>
    </row>
    <row r="239" spans="1:15" s="335" customFormat="1" ht="20.100000000000001" customHeight="1">
      <c r="A239" s="353">
        <v>71504</v>
      </c>
      <c r="B239" s="323" t="s">
        <v>1294</v>
      </c>
      <c r="C239" s="324" t="str">
        <f>CAZUL!D236</f>
        <v>IRRF retido sobre Compra 156 - ELIT</v>
      </c>
      <c r="D239" s="325" t="str">
        <f>CAZUL!N236</f>
        <v>15/07/2022</v>
      </c>
      <c r="E239" s="323" t="str">
        <f>INICIO!D$5</f>
        <v>HOSPITAL E MATERNIDADE SÃO LUCAS</v>
      </c>
      <c r="F239" s="326" t="str">
        <f>VLOOKUP(G239,FORNECEDOR!$A$1:$B$1998,2,FALSE)</f>
        <v>00.394.460/0058-87</v>
      </c>
      <c r="G239" s="327" t="str">
        <f>CAZUL!E236</f>
        <v>SECRETARIA DA RECEITA FEDERAL DO BRASIL</v>
      </c>
      <c r="H239" s="328" t="str">
        <f>VLOOKUP(O239,DESPESAS!A$1:D$2034,2,FALSE)</f>
        <v>03.30</v>
      </c>
      <c r="I239" s="328" t="str">
        <f>VLOOKUP(O239,DESPESAS!A$1:D$2034,3,FALSE)</f>
        <v>IR SOBRE PRESTAÇÃO DE SERVIÇOS</v>
      </c>
      <c r="J239" s="329">
        <f>CAZUL!F236</f>
        <v>0</v>
      </c>
      <c r="K239" s="330">
        <f>CAZUL!G236</f>
        <v>36.29</v>
      </c>
      <c r="L239" s="329">
        <f>CAZUL!H236</f>
        <v>0</v>
      </c>
      <c r="M239" s="331" t="s">
        <v>1295</v>
      </c>
      <c r="N239" s="332"/>
      <c r="O239" s="333" t="str">
        <f>CAZUL!C236</f>
        <v>Retenção - Darf 1708 - IRRF</v>
      </c>
    </row>
    <row r="240" spans="1:15" s="335" customFormat="1" ht="20.100000000000001" customHeight="1">
      <c r="A240" s="353">
        <v>71503</v>
      </c>
      <c r="B240" s="323" t="s">
        <v>1294</v>
      </c>
      <c r="C240" s="324" t="str">
        <f>CAZUL!D237</f>
        <v>PIS/COFINS/CSLL retido sobre Compra 156 - ELIT</v>
      </c>
      <c r="D240" s="325" t="str">
        <f>CAZUL!N237</f>
        <v>15/07/2022</v>
      </c>
      <c r="E240" s="323" t="str">
        <f>INICIO!D$5</f>
        <v>HOSPITAL E MATERNIDADE SÃO LUCAS</v>
      </c>
      <c r="F240" s="326" t="str">
        <f>VLOOKUP(G240,FORNECEDOR!$A$1:$B$1998,2,FALSE)</f>
        <v>00.394.460/0058-87</v>
      </c>
      <c r="G240" s="327" t="str">
        <f>CAZUL!E237</f>
        <v>SECRETARIA DA RECEITA FEDERAL DO BRASIL</v>
      </c>
      <c r="H240" s="328" t="str">
        <f>VLOOKUP(O240,DESPESAS!A$1:D$2034,2,FALSE)</f>
        <v>03.28</v>
      </c>
      <c r="I240" s="328" t="str">
        <f>VLOOKUP(O240,DESPESAS!A$1:D$2034,3,FALSE)</f>
        <v>PIS/COFINS/CSLL</v>
      </c>
      <c r="J240" s="329">
        <f>CAZUL!F237</f>
        <v>0</v>
      </c>
      <c r="K240" s="330">
        <f>CAZUL!G237</f>
        <v>112.5</v>
      </c>
      <c r="L240" s="329">
        <f>CAZUL!H237</f>
        <v>0</v>
      </c>
      <c r="M240" s="331" t="s">
        <v>1295</v>
      </c>
      <c r="N240" s="332"/>
      <c r="O240" s="333" t="str">
        <f>CAZUL!C237</f>
        <v>Retenção - Darf 5952 - PIS/COFINS/CSLL</v>
      </c>
    </row>
    <row r="241" spans="1:15" s="335" customFormat="1" ht="20.100000000000001" customHeight="1">
      <c r="A241" s="353">
        <v>71504</v>
      </c>
      <c r="B241" s="323" t="s">
        <v>1294</v>
      </c>
      <c r="C241" s="324" t="str">
        <f>CAZUL!D238</f>
        <v>IRRF retido sobre Compra 1682 - ARAUJO SILVA</v>
      </c>
      <c r="D241" s="325" t="str">
        <f>CAZUL!N238</f>
        <v>15/07/2022</v>
      </c>
      <c r="E241" s="323" t="str">
        <f>INICIO!D$5</f>
        <v>HOSPITAL E MATERNIDADE SÃO LUCAS</v>
      </c>
      <c r="F241" s="326" t="str">
        <f>VLOOKUP(G241,FORNECEDOR!$A$1:$B$1998,2,FALSE)</f>
        <v>00.394.460/0058-87</v>
      </c>
      <c r="G241" s="327" t="str">
        <f>CAZUL!E238</f>
        <v>SECRETARIA DA RECEITA FEDERAL DO BRASIL</v>
      </c>
      <c r="H241" s="328" t="str">
        <f>VLOOKUP(O241,DESPESAS!A$1:D$2034,2,FALSE)</f>
        <v>03.30</v>
      </c>
      <c r="I241" s="328" t="str">
        <f>VLOOKUP(O241,DESPESAS!A$1:D$2034,3,FALSE)</f>
        <v>IR SOBRE PRESTAÇÃO DE SERVIÇOS</v>
      </c>
      <c r="J241" s="329">
        <f>CAZUL!F238</f>
        <v>0</v>
      </c>
      <c r="K241" s="330">
        <f>CAZUL!G238</f>
        <v>134.27000000000001</v>
      </c>
      <c r="L241" s="329">
        <f>CAZUL!H238</f>
        <v>0</v>
      </c>
      <c r="M241" s="331" t="s">
        <v>1295</v>
      </c>
      <c r="N241" s="332"/>
      <c r="O241" s="333" t="str">
        <f>CAZUL!C238</f>
        <v>Retenção - Darf 1708 - IRRF</v>
      </c>
    </row>
    <row r="242" spans="1:15" s="335" customFormat="1" ht="20.100000000000001" customHeight="1">
      <c r="A242" s="353">
        <v>71503</v>
      </c>
      <c r="B242" s="323" t="s">
        <v>1294</v>
      </c>
      <c r="C242" s="324" t="str">
        <f>CAZUL!D239</f>
        <v>PIS/COFINS/CSLL retido sobre Compra 1682 - ARAUJO SILVA</v>
      </c>
      <c r="D242" s="325" t="str">
        <f>CAZUL!N239</f>
        <v>15/07/2022</v>
      </c>
      <c r="E242" s="323" t="str">
        <f>INICIO!D$5</f>
        <v>HOSPITAL E MATERNIDADE SÃO LUCAS</v>
      </c>
      <c r="F242" s="326" t="str">
        <f>VLOOKUP(G242,FORNECEDOR!$A$1:$B$1998,2,FALSE)</f>
        <v>00.394.460/0058-87</v>
      </c>
      <c r="G242" s="327" t="str">
        <f>CAZUL!E239</f>
        <v>SECRETARIA DA RECEITA FEDERAL DO BRASIL</v>
      </c>
      <c r="H242" s="328" t="str">
        <f>VLOOKUP(O242,DESPESAS!A$1:D$2034,2,FALSE)</f>
        <v>03.28</v>
      </c>
      <c r="I242" s="328" t="str">
        <f>VLOOKUP(O242,DESPESAS!A$1:D$2034,3,FALSE)</f>
        <v>PIS/COFINS/CSLL</v>
      </c>
      <c r="J242" s="329">
        <f>CAZUL!F239</f>
        <v>0</v>
      </c>
      <c r="K242" s="330">
        <f>CAZUL!G239</f>
        <v>416.23</v>
      </c>
      <c r="L242" s="329">
        <f>CAZUL!H239</f>
        <v>0</v>
      </c>
      <c r="M242" s="331" t="s">
        <v>1295</v>
      </c>
      <c r="N242" s="332"/>
      <c r="O242" s="333" t="str">
        <f>CAZUL!C239</f>
        <v>Retenção - Darf 5952 - PIS/COFINS/CSLL</v>
      </c>
    </row>
    <row r="243" spans="1:15" s="335" customFormat="1" ht="20.100000000000001" customHeight="1">
      <c r="A243" s="353">
        <v>71504</v>
      </c>
      <c r="B243" s="323" t="s">
        <v>1294</v>
      </c>
      <c r="C243" s="324" t="str">
        <f>CAZUL!D240</f>
        <v>IRRF retido sobre Compra 225 - SET MEDIC</v>
      </c>
      <c r="D243" s="325" t="str">
        <f>CAZUL!N240</f>
        <v>15/07/2022</v>
      </c>
      <c r="E243" s="323" t="str">
        <f>INICIO!D$5</f>
        <v>HOSPITAL E MATERNIDADE SÃO LUCAS</v>
      </c>
      <c r="F243" s="326" t="str">
        <f>VLOOKUP(G243,FORNECEDOR!$A$1:$B$1998,2,FALSE)</f>
        <v>00.394.460/0058-87</v>
      </c>
      <c r="G243" s="327" t="str">
        <f>CAZUL!E240</f>
        <v>SECRETARIA DA RECEITA FEDERAL DO BRASIL</v>
      </c>
      <c r="H243" s="328" t="str">
        <f>VLOOKUP(O243,DESPESAS!A$1:D$2034,2,FALSE)</f>
        <v>03.30</v>
      </c>
      <c r="I243" s="328" t="str">
        <f>VLOOKUP(O243,DESPESAS!A$1:D$2034,3,FALSE)</f>
        <v>IR SOBRE PRESTAÇÃO DE SERVIÇOS</v>
      </c>
      <c r="J243" s="329">
        <f>CAZUL!F240</f>
        <v>0</v>
      </c>
      <c r="K243" s="330">
        <f>CAZUL!G240</f>
        <v>13.5</v>
      </c>
      <c r="L243" s="329">
        <f>CAZUL!H240</f>
        <v>0</v>
      </c>
      <c r="M243" s="331" t="s">
        <v>1295</v>
      </c>
      <c r="N243" s="332"/>
      <c r="O243" s="333" t="str">
        <f>CAZUL!C240</f>
        <v>Retenção - Darf 1708 - IRRF</v>
      </c>
    </row>
    <row r="244" spans="1:15" s="335" customFormat="1" ht="20.100000000000001" customHeight="1">
      <c r="A244" s="353">
        <v>71503</v>
      </c>
      <c r="B244" s="323" t="s">
        <v>1294</v>
      </c>
      <c r="C244" s="324" t="str">
        <f>CAZUL!D241</f>
        <v>PIS/COFINS/CSLL retido sobre Compra 225 - SET MEDIC</v>
      </c>
      <c r="D244" s="325" t="str">
        <f>CAZUL!N241</f>
        <v>15/07/2022</v>
      </c>
      <c r="E244" s="323" t="str">
        <f>INICIO!D$5</f>
        <v>HOSPITAL E MATERNIDADE SÃO LUCAS</v>
      </c>
      <c r="F244" s="326" t="str">
        <f>VLOOKUP(G244,FORNECEDOR!$A$1:$B$1998,2,FALSE)</f>
        <v>00.394.460/0058-87</v>
      </c>
      <c r="G244" s="327" t="str">
        <f>CAZUL!E241</f>
        <v>SECRETARIA DA RECEITA FEDERAL DO BRASIL</v>
      </c>
      <c r="H244" s="328" t="str">
        <f>VLOOKUP(O244,DESPESAS!A$1:D$2034,2,FALSE)</f>
        <v>03.28</v>
      </c>
      <c r="I244" s="328" t="str">
        <f>VLOOKUP(O244,DESPESAS!A$1:D$2034,3,FALSE)</f>
        <v>PIS/COFINS/CSLL</v>
      </c>
      <c r="J244" s="329">
        <f>CAZUL!F241</f>
        <v>0</v>
      </c>
      <c r="K244" s="330">
        <f>CAZUL!G241</f>
        <v>41.85</v>
      </c>
      <c r="L244" s="329">
        <f>CAZUL!H241</f>
        <v>0</v>
      </c>
      <c r="M244" s="331" t="s">
        <v>1295</v>
      </c>
      <c r="N244" s="332"/>
      <c r="O244" s="333" t="str">
        <f>CAZUL!C241</f>
        <v>Retenção - Darf 5952 - PIS/COFINS/CSLL</v>
      </c>
    </row>
    <row r="245" spans="1:15" s="335" customFormat="1" ht="20.100000000000001" customHeight="1">
      <c r="A245" s="353">
        <v>71504</v>
      </c>
      <c r="B245" s="323" t="s">
        <v>1294</v>
      </c>
      <c r="C245" s="324" t="str">
        <f>CAZUL!D242</f>
        <v>IRRF retido sobre Compra 134 - PRONTOCLINIC</v>
      </c>
      <c r="D245" s="325" t="str">
        <f>CAZUL!N242</f>
        <v>15/07/2022</v>
      </c>
      <c r="E245" s="323" t="str">
        <f>INICIO!D$5</f>
        <v>HOSPITAL E MATERNIDADE SÃO LUCAS</v>
      </c>
      <c r="F245" s="326" t="str">
        <f>VLOOKUP(G245,FORNECEDOR!$A$1:$B$1998,2,FALSE)</f>
        <v>00.394.460/0058-87</v>
      </c>
      <c r="G245" s="327" t="str">
        <f>CAZUL!E242</f>
        <v>SECRETARIA DA RECEITA FEDERAL DO BRASIL</v>
      </c>
      <c r="H245" s="328" t="str">
        <f>VLOOKUP(O245,DESPESAS!A$1:D$2034,2,FALSE)</f>
        <v>03.30</v>
      </c>
      <c r="I245" s="328" t="str">
        <f>VLOOKUP(O245,DESPESAS!A$1:D$2034,3,FALSE)</f>
        <v>IR SOBRE PRESTAÇÃO DE SERVIÇOS</v>
      </c>
      <c r="J245" s="329">
        <f>CAZUL!F242</f>
        <v>0</v>
      </c>
      <c r="K245" s="330">
        <f>CAZUL!G242</f>
        <v>21.77</v>
      </c>
      <c r="L245" s="329">
        <f>CAZUL!H242</f>
        <v>0</v>
      </c>
      <c r="M245" s="331" t="s">
        <v>1295</v>
      </c>
      <c r="N245" s="332"/>
      <c r="O245" s="333" t="str">
        <f>CAZUL!C242</f>
        <v>Retenção - Darf 1708 - IRRF</v>
      </c>
    </row>
    <row r="246" spans="1:15" s="335" customFormat="1" ht="20.100000000000001" customHeight="1">
      <c r="A246" s="353">
        <v>71503</v>
      </c>
      <c r="B246" s="323" t="s">
        <v>1294</v>
      </c>
      <c r="C246" s="324" t="str">
        <f>CAZUL!D243</f>
        <v>PIS/COFINS/CSLL retido sobre Compra 134 - PRONTOCLINIC</v>
      </c>
      <c r="D246" s="325" t="str">
        <f>CAZUL!N243</f>
        <v>15/07/2022</v>
      </c>
      <c r="E246" s="323" t="str">
        <f>INICIO!D$5</f>
        <v>HOSPITAL E MATERNIDADE SÃO LUCAS</v>
      </c>
      <c r="F246" s="326" t="str">
        <f>VLOOKUP(G246,FORNECEDOR!$A$1:$B$1998,2,FALSE)</f>
        <v>00.394.460/0058-87</v>
      </c>
      <c r="G246" s="327" t="str">
        <f>CAZUL!E243</f>
        <v>SECRETARIA DA RECEITA FEDERAL DO BRASIL</v>
      </c>
      <c r="H246" s="328" t="str">
        <f>VLOOKUP(O246,DESPESAS!A$1:D$2034,2,FALSE)</f>
        <v>03.28</v>
      </c>
      <c r="I246" s="328" t="str">
        <f>VLOOKUP(O246,DESPESAS!A$1:D$2034,3,FALSE)</f>
        <v>PIS/COFINS/CSLL</v>
      </c>
      <c r="J246" s="329">
        <f>CAZUL!F243</f>
        <v>0</v>
      </c>
      <c r="K246" s="330">
        <f>CAZUL!G243</f>
        <v>67.510000000000005</v>
      </c>
      <c r="L246" s="329">
        <f>CAZUL!H243</f>
        <v>0</v>
      </c>
      <c r="M246" s="331" t="s">
        <v>1295</v>
      </c>
      <c r="N246" s="332"/>
      <c r="O246" s="333" t="str">
        <f>CAZUL!C243</f>
        <v>Retenção - Darf 5952 - PIS/COFINS/CSLL</v>
      </c>
    </row>
    <row r="247" spans="1:15" s="335" customFormat="1" ht="20.100000000000001" customHeight="1">
      <c r="A247" s="353">
        <v>71504</v>
      </c>
      <c r="B247" s="323" t="s">
        <v>1294</v>
      </c>
      <c r="C247" s="324" t="str">
        <f>CAZUL!D244</f>
        <v>IRRF retido sobre Compra 224 - ESSENCE</v>
      </c>
      <c r="D247" s="325" t="str">
        <f>CAZUL!N244</f>
        <v>15/07/2022</v>
      </c>
      <c r="E247" s="323" t="str">
        <f>INICIO!D$5</f>
        <v>HOSPITAL E MATERNIDADE SÃO LUCAS</v>
      </c>
      <c r="F247" s="326" t="str">
        <f>VLOOKUP(G247,FORNECEDOR!$A$1:$B$1998,2,FALSE)</f>
        <v>00.394.460/0058-87</v>
      </c>
      <c r="G247" s="327" t="str">
        <f>CAZUL!E244</f>
        <v>SECRETARIA DA RECEITA FEDERAL DO BRASIL</v>
      </c>
      <c r="H247" s="328" t="str">
        <f>VLOOKUP(O247,DESPESAS!A$1:D$2034,2,FALSE)</f>
        <v>03.30</v>
      </c>
      <c r="I247" s="328" t="str">
        <f>VLOOKUP(O247,DESPESAS!A$1:D$2034,3,FALSE)</f>
        <v>IR SOBRE PRESTAÇÃO DE SERVIÇOS</v>
      </c>
      <c r="J247" s="329">
        <f>CAZUL!F244</f>
        <v>0</v>
      </c>
      <c r="K247" s="330">
        <f>CAZUL!G244</f>
        <v>341.11</v>
      </c>
      <c r="L247" s="329">
        <f>CAZUL!H244</f>
        <v>0</v>
      </c>
      <c r="M247" s="331" t="s">
        <v>1295</v>
      </c>
      <c r="N247" s="332"/>
      <c r="O247" s="333" t="str">
        <f>CAZUL!C244</f>
        <v>Retenção - Darf 1708 - IRRF</v>
      </c>
    </row>
    <row r="248" spans="1:15" s="335" customFormat="1" ht="20.100000000000001" customHeight="1">
      <c r="A248" s="353">
        <v>71503</v>
      </c>
      <c r="B248" s="323" t="s">
        <v>1294</v>
      </c>
      <c r="C248" s="324" t="str">
        <f>CAZUL!D245</f>
        <v>PIS/COFINS/CSLL retido sobre Compra 224 - ESSENCE</v>
      </c>
      <c r="D248" s="325" t="str">
        <f>CAZUL!N245</f>
        <v>15/07/2022</v>
      </c>
      <c r="E248" s="323" t="str">
        <f>INICIO!D$5</f>
        <v>HOSPITAL E MATERNIDADE SÃO LUCAS</v>
      </c>
      <c r="F248" s="326" t="str">
        <f>VLOOKUP(G248,FORNECEDOR!$A$1:$B$1998,2,FALSE)</f>
        <v>00.394.460/0058-87</v>
      </c>
      <c r="G248" s="327" t="str">
        <f>CAZUL!E245</f>
        <v>SECRETARIA DA RECEITA FEDERAL DO BRASIL</v>
      </c>
      <c r="H248" s="328" t="str">
        <f>VLOOKUP(O248,DESPESAS!A$1:D$2034,2,FALSE)</f>
        <v>03.28</v>
      </c>
      <c r="I248" s="328" t="str">
        <f>VLOOKUP(O248,DESPESAS!A$1:D$2034,3,FALSE)</f>
        <v>PIS/COFINS/CSLL</v>
      </c>
      <c r="J248" s="329">
        <f>CAZUL!F245</f>
        <v>0</v>
      </c>
      <c r="K248" s="330">
        <f>CAZUL!G245</f>
        <v>1057.46</v>
      </c>
      <c r="L248" s="329">
        <f>CAZUL!H245</f>
        <v>0</v>
      </c>
      <c r="M248" s="331" t="s">
        <v>1295</v>
      </c>
      <c r="N248" s="332"/>
      <c r="O248" s="333" t="str">
        <f>CAZUL!C245</f>
        <v>Retenção - Darf 5952 - PIS/COFINS/CSLL</v>
      </c>
    </row>
    <row r="249" spans="1:15" s="335" customFormat="1" ht="20.100000000000001" customHeight="1">
      <c r="A249" s="353">
        <v>71504</v>
      </c>
      <c r="B249" s="323" t="s">
        <v>1294</v>
      </c>
      <c r="C249" s="324" t="str">
        <f>CAZUL!D246</f>
        <v>IRRF retido sobre Compra 807 - MIX ASSESSORIA</v>
      </c>
      <c r="D249" s="325" t="str">
        <f>CAZUL!N246</f>
        <v>15/07/2022</v>
      </c>
      <c r="E249" s="323" t="str">
        <f>INICIO!D$5</f>
        <v>HOSPITAL E MATERNIDADE SÃO LUCAS</v>
      </c>
      <c r="F249" s="326" t="str">
        <f>VLOOKUP(G249,FORNECEDOR!$A$1:$B$1998,2,FALSE)</f>
        <v>00.394.460/0058-87</v>
      </c>
      <c r="G249" s="327" t="str">
        <f>CAZUL!E246</f>
        <v>SECRETARIA DA RECEITA FEDERAL DO BRASIL</v>
      </c>
      <c r="H249" s="328" t="str">
        <f>VLOOKUP(O249,DESPESAS!A$1:D$2034,2,FALSE)</f>
        <v>03.30</v>
      </c>
      <c r="I249" s="328" t="str">
        <f>VLOOKUP(O249,DESPESAS!A$1:D$2034,3,FALSE)</f>
        <v>IR SOBRE PRESTAÇÃO DE SERVIÇOS</v>
      </c>
      <c r="J249" s="329">
        <f>CAZUL!F246</f>
        <v>0</v>
      </c>
      <c r="K249" s="330">
        <f>CAZUL!G246</f>
        <v>218.51</v>
      </c>
      <c r="L249" s="329">
        <f>CAZUL!H246</f>
        <v>0</v>
      </c>
      <c r="M249" s="331" t="s">
        <v>1295</v>
      </c>
      <c r="N249" s="332"/>
      <c r="O249" s="333" t="str">
        <f>CAZUL!C246</f>
        <v>Retenção - Darf 1708 - IRRF</v>
      </c>
    </row>
    <row r="250" spans="1:15" s="335" customFormat="1" ht="20.100000000000001" customHeight="1">
      <c r="A250" s="353">
        <v>71503</v>
      </c>
      <c r="B250" s="323" t="s">
        <v>1294</v>
      </c>
      <c r="C250" s="324" t="str">
        <f>CAZUL!D247</f>
        <v>PIS/COFINS/CSLL retido sobre Compra 807 - MIX ASSESSORIA</v>
      </c>
      <c r="D250" s="325" t="str">
        <f>CAZUL!N247</f>
        <v>15/07/2022</v>
      </c>
      <c r="E250" s="323" t="str">
        <f>INICIO!D$5</f>
        <v>HOSPITAL E MATERNIDADE SÃO LUCAS</v>
      </c>
      <c r="F250" s="326" t="str">
        <f>VLOOKUP(G250,FORNECEDOR!$A$1:$B$1998,2,FALSE)</f>
        <v>00.394.460/0058-87</v>
      </c>
      <c r="G250" s="327" t="str">
        <f>CAZUL!E247</f>
        <v>SECRETARIA DA RECEITA FEDERAL DO BRASIL</v>
      </c>
      <c r="H250" s="328" t="str">
        <f>VLOOKUP(O250,DESPESAS!A$1:D$2034,2,FALSE)</f>
        <v>03.28</v>
      </c>
      <c r="I250" s="328" t="str">
        <f>VLOOKUP(O250,DESPESAS!A$1:D$2034,3,FALSE)</f>
        <v>PIS/COFINS/CSLL</v>
      </c>
      <c r="J250" s="329">
        <f>CAZUL!F247</f>
        <v>0</v>
      </c>
      <c r="K250" s="330">
        <f>CAZUL!G247</f>
        <v>677.38</v>
      </c>
      <c r="L250" s="329">
        <f>CAZUL!H247</f>
        <v>0</v>
      </c>
      <c r="M250" s="331" t="s">
        <v>1295</v>
      </c>
      <c r="N250" s="332"/>
      <c r="O250" s="333" t="str">
        <f>CAZUL!C247</f>
        <v>Retenção - Darf 5952 - PIS/COFINS/CSLL</v>
      </c>
    </row>
    <row r="251" spans="1:15" s="335" customFormat="1" ht="20.100000000000001" customHeight="1">
      <c r="A251" s="353">
        <v>71504</v>
      </c>
      <c r="B251" s="323" t="s">
        <v>1294</v>
      </c>
      <c r="C251" s="324" t="str">
        <f>CAZUL!D248</f>
        <v>IRRF retido sobre Compra 239 - BIOMEDICI</v>
      </c>
      <c r="D251" s="325" t="str">
        <f>CAZUL!N248</f>
        <v>15/07/2022</v>
      </c>
      <c r="E251" s="323" t="str">
        <f>INICIO!D$5</f>
        <v>HOSPITAL E MATERNIDADE SÃO LUCAS</v>
      </c>
      <c r="F251" s="326" t="str">
        <f>VLOOKUP(G251,FORNECEDOR!$A$1:$B$1998,2,FALSE)</f>
        <v>00.394.460/0058-87</v>
      </c>
      <c r="G251" s="327" t="str">
        <f>CAZUL!E248</f>
        <v>SECRETARIA DA RECEITA FEDERAL DO BRASIL</v>
      </c>
      <c r="H251" s="328" t="str">
        <f>VLOOKUP(O251,DESPESAS!A$1:D$2034,2,FALSE)</f>
        <v>03.30</v>
      </c>
      <c r="I251" s="328" t="str">
        <f>VLOOKUP(O251,DESPESAS!A$1:D$2034,3,FALSE)</f>
        <v>IR SOBRE PRESTAÇÃO DE SERVIÇOS</v>
      </c>
      <c r="J251" s="329">
        <f>CAZUL!F248</f>
        <v>0</v>
      </c>
      <c r="K251" s="330">
        <f>CAZUL!G248</f>
        <v>140.71</v>
      </c>
      <c r="L251" s="329">
        <f>CAZUL!H248</f>
        <v>0</v>
      </c>
      <c r="M251" s="331" t="s">
        <v>1295</v>
      </c>
      <c r="N251" s="332"/>
      <c r="O251" s="333" t="str">
        <f>CAZUL!C248</f>
        <v>Retenção - Darf 1708 - IRRF</v>
      </c>
    </row>
    <row r="252" spans="1:15" s="335" customFormat="1" ht="20.100000000000001" customHeight="1">
      <c r="A252" s="353">
        <v>71503</v>
      </c>
      <c r="B252" s="323" t="s">
        <v>1294</v>
      </c>
      <c r="C252" s="324" t="str">
        <f>CAZUL!D249</f>
        <v>PIS/COFINS/CSLL retido sobre Compra 239 - BIOMEDICI</v>
      </c>
      <c r="D252" s="325" t="str">
        <f>CAZUL!N249</f>
        <v>15/07/2022</v>
      </c>
      <c r="E252" s="323" t="str">
        <f>INICIO!D$5</f>
        <v>HOSPITAL E MATERNIDADE SÃO LUCAS</v>
      </c>
      <c r="F252" s="326" t="str">
        <f>VLOOKUP(G252,FORNECEDOR!$A$1:$B$1998,2,FALSE)</f>
        <v>00.394.460/0058-87</v>
      </c>
      <c r="G252" s="327" t="str">
        <f>CAZUL!E249</f>
        <v>SECRETARIA DA RECEITA FEDERAL DO BRASIL</v>
      </c>
      <c r="H252" s="328" t="str">
        <f>VLOOKUP(O252,DESPESAS!A$1:D$2034,2,FALSE)</f>
        <v>03.28</v>
      </c>
      <c r="I252" s="328" t="str">
        <f>VLOOKUP(O252,DESPESAS!A$1:D$2034,3,FALSE)</f>
        <v>PIS/COFINS/CSLL</v>
      </c>
      <c r="J252" s="329">
        <f>CAZUL!F249</f>
        <v>0</v>
      </c>
      <c r="K252" s="330">
        <f>CAZUL!G249</f>
        <v>436.18</v>
      </c>
      <c r="L252" s="329">
        <f>CAZUL!H249</f>
        <v>0</v>
      </c>
      <c r="M252" s="331" t="s">
        <v>1295</v>
      </c>
      <c r="N252" s="332"/>
      <c r="O252" s="333" t="str">
        <f>CAZUL!C249</f>
        <v>Retenção - Darf 5952 - PIS/COFINS/CSLL</v>
      </c>
    </row>
    <row r="253" spans="1:15" s="335" customFormat="1" ht="20.100000000000001" customHeight="1">
      <c r="A253" s="353">
        <v>71504</v>
      </c>
      <c r="B253" s="323" t="s">
        <v>1294</v>
      </c>
      <c r="C253" s="324" t="str">
        <f>CAZUL!D250</f>
        <v>IRRF retido sobre Compra 132 - CLINICA MEDICA DE DIAGNÓSTICO</v>
      </c>
      <c r="D253" s="325" t="str">
        <f>CAZUL!N250</f>
        <v>15/07/2022</v>
      </c>
      <c r="E253" s="323" t="str">
        <f>INICIO!D$5</f>
        <v>HOSPITAL E MATERNIDADE SÃO LUCAS</v>
      </c>
      <c r="F253" s="326" t="str">
        <f>VLOOKUP(G253,FORNECEDOR!$A$1:$B$1998,2,FALSE)</f>
        <v>00.394.460/0058-87</v>
      </c>
      <c r="G253" s="327" t="str">
        <f>CAZUL!E250</f>
        <v>SECRETARIA DA RECEITA FEDERAL DO BRASIL</v>
      </c>
      <c r="H253" s="328" t="str">
        <f>VLOOKUP(O253,DESPESAS!A$1:D$2034,2,FALSE)</f>
        <v>03.30</v>
      </c>
      <c r="I253" s="328" t="str">
        <f>VLOOKUP(O253,DESPESAS!A$1:D$2034,3,FALSE)</f>
        <v>IR SOBRE PRESTAÇÃO DE SERVIÇOS</v>
      </c>
      <c r="J253" s="329">
        <f>CAZUL!F250</f>
        <v>0</v>
      </c>
      <c r="K253" s="330">
        <f>CAZUL!G250</f>
        <v>54.25</v>
      </c>
      <c r="L253" s="329">
        <f>CAZUL!H250</f>
        <v>0</v>
      </c>
      <c r="M253" s="331" t="s">
        <v>1295</v>
      </c>
      <c r="N253" s="332"/>
      <c r="O253" s="333" t="str">
        <f>CAZUL!C250</f>
        <v>Retenção - Darf 1708 - IRRF</v>
      </c>
    </row>
    <row r="254" spans="1:15" s="335" customFormat="1" ht="20.100000000000001" customHeight="1">
      <c r="A254" s="353">
        <v>71503</v>
      </c>
      <c r="B254" s="323" t="s">
        <v>1294</v>
      </c>
      <c r="C254" s="324" t="str">
        <f>CAZUL!D251</f>
        <v>PIS/COFINS/CSLL retido sobre Compra 132 - CLINICA MEDICA DE DIAGNÓSTICO</v>
      </c>
      <c r="D254" s="325" t="str">
        <f>CAZUL!N251</f>
        <v>15/07/2022</v>
      </c>
      <c r="E254" s="323" t="str">
        <f>INICIO!D$5</f>
        <v>HOSPITAL E MATERNIDADE SÃO LUCAS</v>
      </c>
      <c r="F254" s="326" t="str">
        <f>VLOOKUP(G254,FORNECEDOR!$A$1:$B$1998,2,FALSE)</f>
        <v>00.394.460/0058-87</v>
      </c>
      <c r="G254" s="327" t="str">
        <f>CAZUL!E251</f>
        <v>SECRETARIA DA RECEITA FEDERAL DO BRASIL</v>
      </c>
      <c r="H254" s="328" t="str">
        <f>VLOOKUP(O254,DESPESAS!A$1:D$2034,2,FALSE)</f>
        <v>03.28</v>
      </c>
      <c r="I254" s="328" t="str">
        <f>VLOOKUP(O254,DESPESAS!A$1:D$2034,3,FALSE)</f>
        <v>PIS/COFINS/CSLL</v>
      </c>
      <c r="J254" s="329">
        <f>CAZUL!F251</f>
        <v>0</v>
      </c>
      <c r="K254" s="330">
        <f>CAZUL!G251</f>
        <v>168.18</v>
      </c>
      <c r="L254" s="329">
        <f>CAZUL!H251</f>
        <v>0</v>
      </c>
      <c r="M254" s="331" t="s">
        <v>1295</v>
      </c>
      <c r="N254" s="332"/>
      <c r="O254" s="333" t="str">
        <f>CAZUL!C251</f>
        <v>Retenção - Darf 5952 - PIS/COFINS/CSLL</v>
      </c>
    </row>
    <row r="255" spans="1:15" s="335" customFormat="1" ht="20.100000000000001" customHeight="1">
      <c r="A255" s="353">
        <v>71504</v>
      </c>
      <c r="B255" s="323" t="s">
        <v>1294</v>
      </c>
      <c r="C255" s="324" t="str">
        <f>CAZUL!D252</f>
        <v>IRRF retido sobre Compra 133- CLÍNICA MÉDICA DE DIAGNÓSTICO</v>
      </c>
      <c r="D255" s="325" t="str">
        <f>CAZUL!N252</f>
        <v>15/07/2022</v>
      </c>
      <c r="E255" s="323" t="str">
        <f>INICIO!D$5</f>
        <v>HOSPITAL E MATERNIDADE SÃO LUCAS</v>
      </c>
      <c r="F255" s="326" t="str">
        <f>VLOOKUP(G255,FORNECEDOR!$A$1:$B$1998,2,FALSE)</f>
        <v>00.394.460/0058-87</v>
      </c>
      <c r="G255" s="327" t="str">
        <f>CAZUL!E252</f>
        <v>SECRETARIA DA RECEITA FEDERAL DO BRASIL</v>
      </c>
      <c r="H255" s="328" t="str">
        <f>VLOOKUP(O255,DESPESAS!A$1:D$2034,2,FALSE)</f>
        <v>03.30</v>
      </c>
      <c r="I255" s="328" t="str">
        <f>VLOOKUP(O255,DESPESAS!A$1:D$2034,3,FALSE)</f>
        <v>IR SOBRE PRESTAÇÃO DE SERVIÇOS</v>
      </c>
      <c r="J255" s="329">
        <f>CAZUL!F252</f>
        <v>0</v>
      </c>
      <c r="K255" s="330">
        <f>CAZUL!G252</f>
        <v>76.930000000000007</v>
      </c>
      <c r="L255" s="329">
        <f>CAZUL!H252</f>
        <v>0</v>
      </c>
      <c r="M255" s="331" t="s">
        <v>1295</v>
      </c>
      <c r="N255" s="332"/>
      <c r="O255" s="333" t="str">
        <f>CAZUL!C252</f>
        <v>Retenção - Darf 1708 - IRRF</v>
      </c>
    </row>
    <row r="256" spans="1:15" s="335" customFormat="1" ht="20.100000000000001" customHeight="1">
      <c r="A256" s="353">
        <v>71503</v>
      </c>
      <c r="B256" s="323" t="s">
        <v>1294</v>
      </c>
      <c r="C256" s="324" t="str">
        <f>CAZUL!D253</f>
        <v>PIS/COFINS/CSLL retido sobre Compra 133 - CLÍNICA MÉDICA DE DIAGNÓSTICO</v>
      </c>
      <c r="D256" s="325" t="str">
        <f>CAZUL!N253</f>
        <v>15/07/2022</v>
      </c>
      <c r="E256" s="323" t="str">
        <f>INICIO!D$5</f>
        <v>HOSPITAL E MATERNIDADE SÃO LUCAS</v>
      </c>
      <c r="F256" s="326" t="str">
        <f>VLOOKUP(G256,FORNECEDOR!$A$1:$B$1998,2,FALSE)</f>
        <v>00.394.460/0058-87</v>
      </c>
      <c r="G256" s="327" t="str">
        <f>CAZUL!E253</f>
        <v>SECRETARIA DA RECEITA FEDERAL DO BRASIL</v>
      </c>
      <c r="H256" s="328" t="str">
        <f>VLOOKUP(O256,DESPESAS!A$1:D$2034,2,FALSE)</f>
        <v>03.28</v>
      </c>
      <c r="I256" s="328" t="str">
        <f>VLOOKUP(O256,DESPESAS!A$1:D$2034,3,FALSE)</f>
        <v>PIS/COFINS/CSLL</v>
      </c>
      <c r="J256" s="329">
        <f>CAZUL!F253</f>
        <v>0</v>
      </c>
      <c r="K256" s="330">
        <f>CAZUL!G253</f>
        <v>238.49</v>
      </c>
      <c r="L256" s="329">
        <f>CAZUL!H253</f>
        <v>0</v>
      </c>
      <c r="M256" s="331" t="s">
        <v>1295</v>
      </c>
      <c r="N256" s="332"/>
      <c r="O256" s="333" t="str">
        <f>CAZUL!C253</f>
        <v>Retenção - Darf 5952 - PIS/COFINS/CSLL</v>
      </c>
    </row>
    <row r="257" spans="1:15" s="335" customFormat="1" ht="20.100000000000001" customHeight="1">
      <c r="A257" s="353">
        <v>71504</v>
      </c>
      <c r="B257" s="323" t="s">
        <v>1294</v>
      </c>
      <c r="C257" s="324" t="str">
        <f>CAZUL!D254</f>
        <v>IRRF retido sobre Compra 337 - INTER CLINIC</v>
      </c>
      <c r="D257" s="325" t="str">
        <f>CAZUL!N254</f>
        <v>15/07/2022</v>
      </c>
      <c r="E257" s="323" t="str">
        <f>INICIO!D$5</f>
        <v>HOSPITAL E MATERNIDADE SÃO LUCAS</v>
      </c>
      <c r="F257" s="326" t="str">
        <f>VLOOKUP(G257,FORNECEDOR!$A$1:$B$1998,2,FALSE)</f>
        <v>00.394.460/0058-87</v>
      </c>
      <c r="G257" s="327" t="str">
        <f>CAZUL!E254</f>
        <v>SECRETARIA DA RECEITA FEDERAL DO BRASIL</v>
      </c>
      <c r="H257" s="328" t="str">
        <f>VLOOKUP(O257,DESPESAS!A$1:D$2034,2,FALSE)</f>
        <v>03.30</v>
      </c>
      <c r="I257" s="328" t="str">
        <f>VLOOKUP(O257,DESPESAS!A$1:D$2034,3,FALSE)</f>
        <v>IR SOBRE PRESTAÇÃO DE SERVIÇOS</v>
      </c>
      <c r="J257" s="329">
        <f>CAZUL!F254</f>
        <v>0</v>
      </c>
      <c r="K257" s="330">
        <f>CAZUL!G254</f>
        <v>18.14</v>
      </c>
      <c r="L257" s="329">
        <f>CAZUL!H254</f>
        <v>0</v>
      </c>
      <c r="M257" s="331" t="s">
        <v>1295</v>
      </c>
      <c r="N257" s="332"/>
      <c r="O257" s="333" t="str">
        <f>CAZUL!C254</f>
        <v>Retenção - Darf 1708 - IRRF</v>
      </c>
    </row>
    <row r="258" spans="1:15" s="335" customFormat="1" ht="20.100000000000001" customHeight="1">
      <c r="A258" s="353">
        <v>71503</v>
      </c>
      <c r="B258" s="323" t="s">
        <v>1294</v>
      </c>
      <c r="C258" s="324" t="str">
        <f>CAZUL!D255</f>
        <v>PIS/COFINS/CSLL retido sobre Compra 337 - INTER CLINIC</v>
      </c>
      <c r="D258" s="325" t="str">
        <f>CAZUL!N255</f>
        <v>15/07/2022</v>
      </c>
      <c r="E258" s="323" t="str">
        <f>INICIO!D$5</f>
        <v>HOSPITAL E MATERNIDADE SÃO LUCAS</v>
      </c>
      <c r="F258" s="326" t="str">
        <f>VLOOKUP(G258,FORNECEDOR!$A$1:$B$1998,2,FALSE)</f>
        <v>00.394.460/0058-87</v>
      </c>
      <c r="G258" s="327" t="str">
        <f>CAZUL!E255</f>
        <v>SECRETARIA DA RECEITA FEDERAL DO BRASIL</v>
      </c>
      <c r="H258" s="328" t="str">
        <f>VLOOKUP(O258,DESPESAS!A$1:D$2034,2,FALSE)</f>
        <v>03.28</v>
      </c>
      <c r="I258" s="328" t="str">
        <f>VLOOKUP(O258,DESPESAS!A$1:D$2034,3,FALSE)</f>
        <v>PIS/COFINS/CSLL</v>
      </c>
      <c r="J258" s="329">
        <f>CAZUL!F255</f>
        <v>0</v>
      </c>
      <c r="K258" s="330">
        <f>CAZUL!G255</f>
        <v>56.25</v>
      </c>
      <c r="L258" s="329">
        <f>CAZUL!H255</f>
        <v>0</v>
      </c>
      <c r="M258" s="331" t="s">
        <v>1295</v>
      </c>
      <c r="N258" s="332"/>
      <c r="O258" s="333" t="str">
        <f>CAZUL!C255</f>
        <v>Retenção - Darf 5952 - PIS/COFINS/CSLL</v>
      </c>
    </row>
    <row r="259" spans="1:15" s="335" customFormat="1" ht="20.100000000000001" customHeight="1">
      <c r="A259" s="353">
        <v>71504</v>
      </c>
      <c r="B259" s="323" t="s">
        <v>1294</v>
      </c>
      <c r="C259" s="324" t="str">
        <f>CAZUL!D256</f>
        <v>IRRF retido sobre Compra 88 - CLINICA LUNA</v>
      </c>
      <c r="D259" s="325" t="str">
        <f>CAZUL!N256</f>
        <v>15/07/2022</v>
      </c>
      <c r="E259" s="323" t="str">
        <f>INICIO!D$5</f>
        <v>HOSPITAL E MATERNIDADE SÃO LUCAS</v>
      </c>
      <c r="F259" s="326" t="str">
        <f>VLOOKUP(G259,FORNECEDOR!$A$1:$B$1998,2,FALSE)</f>
        <v>00.394.460/0058-87</v>
      </c>
      <c r="G259" s="327" t="str">
        <f>CAZUL!E256</f>
        <v>SECRETARIA DA RECEITA FEDERAL DO BRASIL</v>
      </c>
      <c r="H259" s="328" t="str">
        <f>VLOOKUP(O259,DESPESAS!A$1:D$2034,2,FALSE)</f>
        <v>03.30</v>
      </c>
      <c r="I259" s="328" t="str">
        <f>VLOOKUP(O259,DESPESAS!A$1:D$2034,3,FALSE)</f>
        <v>IR SOBRE PRESTAÇÃO DE SERVIÇOS</v>
      </c>
      <c r="J259" s="329">
        <f>CAZUL!F256</f>
        <v>0</v>
      </c>
      <c r="K259" s="330">
        <f>CAZUL!G256</f>
        <v>81.650000000000006</v>
      </c>
      <c r="L259" s="329">
        <f>CAZUL!H256</f>
        <v>0</v>
      </c>
      <c r="M259" s="331" t="s">
        <v>1295</v>
      </c>
      <c r="N259" s="332"/>
      <c r="O259" s="333" t="str">
        <f>CAZUL!C256</f>
        <v>Retenção - Darf 1708 - IRRF</v>
      </c>
    </row>
    <row r="260" spans="1:15" s="335" customFormat="1" ht="20.100000000000001" customHeight="1">
      <c r="A260" s="353">
        <v>71503</v>
      </c>
      <c r="B260" s="323" t="s">
        <v>1294</v>
      </c>
      <c r="C260" s="324" t="str">
        <f>CAZUL!D257</f>
        <v>PIS/COFINS/CSLL retido sobre Compra 88 -  CLINICA LUNA</v>
      </c>
      <c r="D260" s="325" t="str">
        <f>CAZUL!N257</f>
        <v>15/07/2022</v>
      </c>
      <c r="E260" s="323" t="str">
        <f>INICIO!D$5</f>
        <v>HOSPITAL E MATERNIDADE SÃO LUCAS</v>
      </c>
      <c r="F260" s="326" t="str">
        <f>VLOOKUP(G260,FORNECEDOR!$A$1:$B$1998,2,FALSE)</f>
        <v>00.394.460/0058-87</v>
      </c>
      <c r="G260" s="327" t="str">
        <f>CAZUL!E257</f>
        <v>SECRETARIA DA RECEITA FEDERAL DO BRASIL</v>
      </c>
      <c r="H260" s="328" t="str">
        <f>VLOOKUP(O260,DESPESAS!A$1:D$2034,2,FALSE)</f>
        <v>03.28</v>
      </c>
      <c r="I260" s="328" t="str">
        <f>VLOOKUP(O260,DESPESAS!A$1:D$2034,3,FALSE)</f>
        <v>PIS/COFINS/CSLL</v>
      </c>
      <c r="J260" s="329">
        <f>CAZUL!F257</f>
        <v>0</v>
      </c>
      <c r="K260" s="330">
        <f>CAZUL!G257</f>
        <v>253.11</v>
      </c>
      <c r="L260" s="329">
        <f>CAZUL!H257</f>
        <v>-203109.00000000017</v>
      </c>
      <c r="M260" s="331" t="s">
        <v>1295</v>
      </c>
      <c r="N260" s="332"/>
      <c r="O260" s="333" t="str">
        <f>CAZUL!C257</f>
        <v>Retenção - Darf 5952 - PIS/COFINS/CSLL</v>
      </c>
    </row>
    <row r="261" spans="1:15" s="335" customFormat="1" ht="20.100000000000001" customHeight="1">
      <c r="A261" s="353">
        <v>550099000040983</v>
      </c>
      <c r="B261" s="323" t="s">
        <v>1294</v>
      </c>
      <c r="C261" s="324" t="str">
        <f>CAZUL!D258</f>
        <v>1/1NFS-e:11588</v>
      </c>
      <c r="D261" s="325" t="str">
        <f>CAZUL!N258</f>
        <v>15/07/2022</v>
      </c>
      <c r="E261" s="323" t="str">
        <f>INICIO!D$5</f>
        <v>HOSPITAL E MATERNIDADE SÃO LUCAS</v>
      </c>
      <c r="F261" s="326" t="str">
        <f>VLOOKUP(G261,FORNECEDOR!$A$1:$B$1998,2,FALSE)</f>
        <v>06.328.947/0001-02</v>
      </c>
      <c r="G261" s="327" t="str">
        <f>CAZUL!E258</f>
        <v>CENTRALLAB CENTRAL DE ANAL LAB LTDA EPP</v>
      </c>
      <c r="H261" s="328" t="str">
        <f>VLOOKUP(O261,DESPESAS!A$1:D$2034,2,FALSE)</f>
        <v>03.06</v>
      </c>
      <c r="I261" s="328" t="str">
        <f>VLOOKUP(O261,DESPESAS!A$1:D$2034,3,FALSE)</f>
        <v>EXAMES LABORATORIAIS E DE IMAGEM</v>
      </c>
      <c r="J261" s="329">
        <f>CAZUL!F258</f>
        <v>0</v>
      </c>
      <c r="K261" s="330">
        <f>CAZUL!G258</f>
        <v>52510.95</v>
      </c>
      <c r="L261" s="329">
        <f>CAZUL!H258</f>
        <v>-255619.95000000019</v>
      </c>
      <c r="M261" s="331" t="s">
        <v>1295</v>
      </c>
      <c r="N261" s="332"/>
      <c r="O261" s="333" t="str">
        <f>CAZUL!C258</f>
        <v>Exames Médicos</v>
      </c>
    </row>
    <row r="262" spans="1:15" s="335" customFormat="1" ht="20.100000000000001" customHeight="1">
      <c r="A262" s="353">
        <v>71504</v>
      </c>
      <c r="B262" s="323" t="s">
        <v>1294</v>
      </c>
      <c r="C262" s="324" t="str">
        <f>CAZUL!D259</f>
        <v>IRRF retido sobre Compra 11588 - CENTRALLAB</v>
      </c>
      <c r="D262" s="325" t="str">
        <f>CAZUL!N259</f>
        <v>15/07/2022</v>
      </c>
      <c r="E262" s="323" t="str">
        <f>INICIO!D$5</f>
        <v>HOSPITAL E MATERNIDADE SÃO LUCAS</v>
      </c>
      <c r="F262" s="326" t="str">
        <f>VLOOKUP(G262,FORNECEDOR!$A$1:$B$1998,2,FALSE)</f>
        <v>00.394.460/0058-87</v>
      </c>
      <c r="G262" s="327" t="str">
        <f>CAZUL!E259</f>
        <v>SECRETARIA DA RECEITA FEDERAL DO BRASIL</v>
      </c>
      <c r="H262" s="328" t="str">
        <f>VLOOKUP(O262,DESPESAS!A$1:D$2034,2,FALSE)</f>
        <v>03.30</v>
      </c>
      <c r="I262" s="328" t="str">
        <f>VLOOKUP(O262,DESPESAS!A$1:D$2034,3,FALSE)</f>
        <v>IR SOBRE PRESTAÇÃO DE SERVIÇOS</v>
      </c>
      <c r="J262" s="329">
        <f>CAZUL!F259</f>
        <v>0</v>
      </c>
      <c r="K262" s="330">
        <f>CAZUL!G259</f>
        <v>839.28</v>
      </c>
      <c r="L262" s="329">
        <f>CAZUL!H259</f>
        <v>0</v>
      </c>
      <c r="M262" s="331" t="s">
        <v>1295</v>
      </c>
      <c r="N262" s="332"/>
      <c r="O262" s="333" t="str">
        <f>CAZUL!C259</f>
        <v>Retenção - Darf 1708 - IRRF</v>
      </c>
    </row>
    <row r="263" spans="1:15" s="335" customFormat="1" ht="20.100000000000001" customHeight="1">
      <c r="A263" s="353">
        <v>71503</v>
      </c>
      <c r="B263" s="323" t="s">
        <v>1294</v>
      </c>
      <c r="C263" s="324" t="str">
        <f>CAZUL!D260</f>
        <v>PIS/COFINS/CSLL retido sobre Compra 11588 - CENTRALLAB</v>
      </c>
      <c r="D263" s="325" t="str">
        <f>CAZUL!N260</f>
        <v>15/07/2022</v>
      </c>
      <c r="E263" s="323" t="str">
        <f>INICIO!D$5</f>
        <v>HOSPITAL E MATERNIDADE SÃO LUCAS</v>
      </c>
      <c r="F263" s="326" t="str">
        <f>VLOOKUP(G263,FORNECEDOR!$A$1:$B$1998,2,FALSE)</f>
        <v>00.394.460/0058-87</v>
      </c>
      <c r="G263" s="327" t="str">
        <f>CAZUL!E260</f>
        <v>SECRETARIA DA RECEITA FEDERAL DO BRASIL</v>
      </c>
      <c r="H263" s="328" t="str">
        <f>VLOOKUP(O263,DESPESAS!A$1:D$2034,2,FALSE)</f>
        <v>03.28</v>
      </c>
      <c r="I263" s="328" t="str">
        <f>VLOOKUP(O263,DESPESAS!A$1:D$2034,3,FALSE)</f>
        <v>PIS/COFINS/CSLL</v>
      </c>
      <c r="J263" s="329">
        <f>CAZUL!F260</f>
        <v>0</v>
      </c>
      <c r="K263" s="330">
        <f>CAZUL!G260</f>
        <v>2601.77</v>
      </c>
      <c r="L263" s="329">
        <f>CAZUL!H260</f>
        <v>0</v>
      </c>
      <c r="M263" s="331" t="s">
        <v>1295</v>
      </c>
      <c r="N263" s="332"/>
      <c r="O263" s="333" t="str">
        <f>CAZUL!C260</f>
        <v>Retenção - Darf 5952 - PIS/COFINS/CSLL</v>
      </c>
    </row>
    <row r="264" spans="1:15" s="335" customFormat="1" ht="20.100000000000001" customHeight="1">
      <c r="A264" s="353">
        <v>71504</v>
      </c>
      <c r="B264" s="323" t="s">
        <v>1294</v>
      </c>
      <c r="C264" s="324" t="str">
        <f>CAZUL!D261</f>
        <v>IRRF retido sobre Compra 998 - WR</v>
      </c>
      <c r="D264" s="325" t="str">
        <f>CAZUL!N261</f>
        <v>15/07/2022</v>
      </c>
      <c r="E264" s="323" t="str">
        <f>INICIO!D$5</f>
        <v>HOSPITAL E MATERNIDADE SÃO LUCAS</v>
      </c>
      <c r="F264" s="326" t="str">
        <f>VLOOKUP(G264,FORNECEDOR!$A$1:$B$1998,2,FALSE)</f>
        <v>00.394.460/0058-87</v>
      </c>
      <c r="G264" s="327" t="str">
        <f>CAZUL!E261</f>
        <v>SECRETARIA DA RECEITA FEDERAL DO BRASIL</v>
      </c>
      <c r="H264" s="328" t="str">
        <f>VLOOKUP(O264,DESPESAS!A$1:D$2034,2,FALSE)</f>
        <v>03.30</v>
      </c>
      <c r="I264" s="328" t="str">
        <f>VLOOKUP(O264,DESPESAS!A$1:D$2034,3,FALSE)</f>
        <v>IR SOBRE PRESTAÇÃO DE SERVIÇOS</v>
      </c>
      <c r="J264" s="329">
        <f>CAZUL!F261</f>
        <v>0</v>
      </c>
      <c r="K264" s="330">
        <f>CAZUL!G261</f>
        <v>38.36</v>
      </c>
      <c r="L264" s="329">
        <f>CAZUL!H261</f>
        <v>0</v>
      </c>
      <c r="M264" s="331" t="s">
        <v>1295</v>
      </c>
      <c r="N264" s="332"/>
      <c r="O264" s="333" t="str">
        <f>CAZUL!C261</f>
        <v>Retenção - Darf 1708 - IRRF</v>
      </c>
    </row>
    <row r="265" spans="1:15" s="335" customFormat="1" ht="20.100000000000001" customHeight="1">
      <c r="A265" s="353">
        <v>71503</v>
      </c>
      <c r="B265" s="323" t="s">
        <v>1294</v>
      </c>
      <c r="C265" s="324" t="str">
        <f>CAZUL!D262</f>
        <v>PIS/COFINS/CSLL retido sobre Compra 998 - WR</v>
      </c>
      <c r="D265" s="325" t="str">
        <f>CAZUL!N262</f>
        <v>15/07/2022</v>
      </c>
      <c r="E265" s="323" t="str">
        <f>INICIO!D$5</f>
        <v>HOSPITAL E MATERNIDADE SÃO LUCAS</v>
      </c>
      <c r="F265" s="326" t="str">
        <f>VLOOKUP(G265,FORNECEDOR!$A$1:$B$1998,2,FALSE)</f>
        <v>00.394.460/0058-87</v>
      </c>
      <c r="G265" s="327" t="str">
        <f>CAZUL!E262</f>
        <v>SECRETARIA DA RECEITA FEDERAL DO BRASIL</v>
      </c>
      <c r="H265" s="328" t="str">
        <f>VLOOKUP(O265,DESPESAS!A$1:D$2034,2,FALSE)</f>
        <v>03.28</v>
      </c>
      <c r="I265" s="328" t="str">
        <f>VLOOKUP(O265,DESPESAS!A$1:D$2034,3,FALSE)</f>
        <v>PIS/COFINS/CSLL</v>
      </c>
      <c r="J265" s="329">
        <f>CAZUL!F262</f>
        <v>0</v>
      </c>
      <c r="K265" s="330">
        <f>CAZUL!G262</f>
        <v>118.91</v>
      </c>
      <c r="L265" s="329">
        <f>CAZUL!H262</f>
        <v>0</v>
      </c>
      <c r="M265" s="331" t="s">
        <v>1295</v>
      </c>
      <c r="N265" s="332"/>
      <c r="O265" s="333" t="str">
        <f>CAZUL!C262</f>
        <v>Retenção - Darf 5952 - PIS/COFINS/CSLL</v>
      </c>
    </row>
    <row r="266" spans="1:15" s="335" customFormat="1" ht="20.100000000000001" customHeight="1">
      <c r="A266" s="353">
        <v>71504</v>
      </c>
      <c r="B266" s="323" t="s">
        <v>1294</v>
      </c>
      <c r="C266" s="324" t="str">
        <f>CAZUL!D263</f>
        <v>IRRF retido sobre Compra 4296 - FORTAL MEDIC</v>
      </c>
      <c r="D266" s="325" t="str">
        <f>CAZUL!N263</f>
        <v>15/07/2022</v>
      </c>
      <c r="E266" s="323" t="str">
        <f>INICIO!D$5</f>
        <v>HOSPITAL E MATERNIDADE SÃO LUCAS</v>
      </c>
      <c r="F266" s="326" t="str">
        <f>VLOOKUP(G266,FORNECEDOR!$A$1:$B$1998,2,FALSE)</f>
        <v>00.394.460/0058-87</v>
      </c>
      <c r="G266" s="327" t="str">
        <f>CAZUL!E263</f>
        <v>SECRETARIA DA RECEITA FEDERAL DO BRASIL</v>
      </c>
      <c r="H266" s="328" t="str">
        <f>VLOOKUP(O266,DESPESAS!A$1:D$2034,2,FALSE)</f>
        <v>03.30</v>
      </c>
      <c r="I266" s="328" t="str">
        <f>VLOOKUP(O266,DESPESAS!A$1:D$2034,3,FALSE)</f>
        <v>IR SOBRE PRESTAÇÃO DE SERVIÇOS</v>
      </c>
      <c r="J266" s="329">
        <f>CAZUL!F263</f>
        <v>0</v>
      </c>
      <c r="K266" s="330">
        <f>CAZUL!G263</f>
        <v>9.07</v>
      </c>
      <c r="L266" s="329">
        <f>CAZUL!H263</f>
        <v>0</v>
      </c>
      <c r="M266" s="331" t="s">
        <v>1295</v>
      </c>
      <c r="N266" s="332"/>
      <c r="O266" s="333" t="str">
        <f>CAZUL!C263</f>
        <v>Retenção - Darf 1708 - IRRF</v>
      </c>
    </row>
    <row r="267" spans="1:15" s="335" customFormat="1" ht="20.100000000000001" customHeight="1">
      <c r="A267" s="353">
        <v>71503</v>
      </c>
      <c r="B267" s="323" t="s">
        <v>1294</v>
      </c>
      <c r="C267" s="324" t="str">
        <f>CAZUL!D264</f>
        <v>PIS/COFINS/CSLL retido sobre Compra 4296 - FORTAL MEDIC</v>
      </c>
      <c r="D267" s="325" t="str">
        <f>CAZUL!N264</f>
        <v>15/07/2022</v>
      </c>
      <c r="E267" s="323" t="str">
        <f>INICIO!D$5</f>
        <v>HOSPITAL E MATERNIDADE SÃO LUCAS</v>
      </c>
      <c r="F267" s="326" t="str">
        <f>VLOOKUP(G267,FORNECEDOR!$A$1:$B$1998,2,FALSE)</f>
        <v>00.394.460/0058-87</v>
      </c>
      <c r="G267" s="327" t="str">
        <f>CAZUL!E264</f>
        <v>SECRETARIA DA RECEITA FEDERAL DO BRASIL</v>
      </c>
      <c r="H267" s="328" t="str">
        <f>VLOOKUP(O267,DESPESAS!A$1:D$2034,2,FALSE)</f>
        <v>03.28</v>
      </c>
      <c r="I267" s="328" t="str">
        <f>VLOOKUP(O267,DESPESAS!A$1:D$2034,3,FALSE)</f>
        <v>PIS/COFINS/CSLL</v>
      </c>
      <c r="J267" s="329">
        <f>CAZUL!F264</f>
        <v>0</v>
      </c>
      <c r="K267" s="330">
        <f>CAZUL!G264</f>
        <v>28.12</v>
      </c>
      <c r="L267" s="329">
        <f>CAZUL!H264</f>
        <v>0</v>
      </c>
      <c r="M267" s="331" t="s">
        <v>1295</v>
      </c>
      <c r="N267" s="332"/>
      <c r="O267" s="333" t="str">
        <f>CAZUL!C264</f>
        <v>Retenção - Darf 5952 - PIS/COFINS/CSLL</v>
      </c>
    </row>
    <row r="268" spans="1:15" s="335" customFormat="1" ht="20.100000000000001" customHeight="1">
      <c r="A268" s="353">
        <v>71504</v>
      </c>
      <c r="B268" s="323" t="s">
        <v>1294</v>
      </c>
      <c r="C268" s="324" t="str">
        <f>CAZUL!D265</f>
        <v>IRRF retido sobre Compra 3906 - ALL MEDICAL</v>
      </c>
      <c r="D268" s="325" t="str">
        <f>CAZUL!N265</f>
        <v>15/07/2022</v>
      </c>
      <c r="E268" s="323" t="str">
        <f>INICIO!D$5</f>
        <v>HOSPITAL E MATERNIDADE SÃO LUCAS</v>
      </c>
      <c r="F268" s="326" t="str">
        <f>VLOOKUP(G268,FORNECEDOR!$A$1:$B$1998,2,FALSE)</f>
        <v>00.394.460/0058-87</v>
      </c>
      <c r="G268" s="327" t="str">
        <f>CAZUL!E265</f>
        <v>SECRETARIA DA RECEITA FEDERAL DO BRASIL</v>
      </c>
      <c r="H268" s="328" t="str">
        <f>VLOOKUP(O268,DESPESAS!A$1:D$2034,2,FALSE)</f>
        <v>03.30</v>
      </c>
      <c r="I268" s="328" t="str">
        <f>VLOOKUP(O268,DESPESAS!A$1:D$2034,3,FALSE)</f>
        <v>IR SOBRE PRESTAÇÃO DE SERVIÇOS</v>
      </c>
      <c r="J268" s="329">
        <f>CAZUL!F265</f>
        <v>0</v>
      </c>
      <c r="K268" s="330">
        <f>CAZUL!G265</f>
        <v>63.51</v>
      </c>
      <c r="L268" s="329">
        <f>CAZUL!H265</f>
        <v>0</v>
      </c>
      <c r="M268" s="331" t="s">
        <v>1295</v>
      </c>
      <c r="N268" s="332"/>
      <c r="O268" s="333" t="str">
        <f>CAZUL!C265</f>
        <v>Retenção - Darf 1708 - IRRF</v>
      </c>
    </row>
    <row r="269" spans="1:15" s="335" customFormat="1" ht="20.100000000000001" customHeight="1">
      <c r="A269" s="353">
        <v>71503</v>
      </c>
      <c r="B269" s="323" t="s">
        <v>1294</v>
      </c>
      <c r="C269" s="324" t="str">
        <f>CAZUL!D266</f>
        <v>PIS/COFINS/CSLL retido sobre Compra 3906 - ALL MEDICAL</v>
      </c>
      <c r="D269" s="325" t="str">
        <f>CAZUL!N266</f>
        <v>15/07/2022</v>
      </c>
      <c r="E269" s="323" t="str">
        <f>INICIO!D$5</f>
        <v>HOSPITAL E MATERNIDADE SÃO LUCAS</v>
      </c>
      <c r="F269" s="326" t="str">
        <f>VLOOKUP(G269,FORNECEDOR!$A$1:$B$1998,2,FALSE)</f>
        <v>00.394.460/0058-87</v>
      </c>
      <c r="G269" s="327" t="str">
        <f>CAZUL!E266</f>
        <v>SECRETARIA DA RECEITA FEDERAL DO BRASIL</v>
      </c>
      <c r="H269" s="328" t="str">
        <f>VLOOKUP(O269,DESPESAS!A$1:D$2034,2,FALSE)</f>
        <v>03.28</v>
      </c>
      <c r="I269" s="328" t="str">
        <f>VLOOKUP(O269,DESPESAS!A$1:D$2034,3,FALSE)</f>
        <v>PIS/COFINS/CSLL</v>
      </c>
      <c r="J269" s="329">
        <f>CAZUL!F266</f>
        <v>0</v>
      </c>
      <c r="K269" s="330">
        <f>CAZUL!G266</f>
        <v>196.87</v>
      </c>
      <c r="L269" s="329">
        <f>CAZUL!H266</f>
        <v>0</v>
      </c>
      <c r="M269" s="331" t="s">
        <v>1295</v>
      </c>
      <c r="N269" s="332"/>
      <c r="O269" s="333" t="str">
        <f>CAZUL!C266</f>
        <v>Retenção - Darf 5952 - PIS/COFINS/CSLL</v>
      </c>
    </row>
    <row r="270" spans="1:15" s="335" customFormat="1" ht="20.100000000000001" customHeight="1">
      <c r="A270" s="353">
        <v>71504</v>
      </c>
      <c r="B270" s="323" t="s">
        <v>1294</v>
      </c>
      <c r="C270" s="324" t="str">
        <f>CAZUL!D267</f>
        <v>IRRF retido sobre Compra 75 - CLINICA SAO GERALDO</v>
      </c>
      <c r="D270" s="325" t="str">
        <f>CAZUL!N267</f>
        <v>15/07/2022</v>
      </c>
      <c r="E270" s="323" t="str">
        <f>INICIO!D$5</f>
        <v>HOSPITAL E MATERNIDADE SÃO LUCAS</v>
      </c>
      <c r="F270" s="326" t="str">
        <f>VLOOKUP(G270,FORNECEDOR!$A$1:$B$1998,2,FALSE)</f>
        <v>00.394.460/0058-87</v>
      </c>
      <c r="G270" s="327" t="str">
        <f>CAZUL!E267</f>
        <v>SECRETARIA DA RECEITA FEDERAL DO BRASIL</v>
      </c>
      <c r="H270" s="328" t="str">
        <f>VLOOKUP(O270,DESPESAS!A$1:D$2034,2,FALSE)</f>
        <v>03.30</v>
      </c>
      <c r="I270" s="328" t="str">
        <f>VLOOKUP(O270,DESPESAS!A$1:D$2034,3,FALSE)</f>
        <v>IR SOBRE PRESTAÇÃO DE SERVIÇOS</v>
      </c>
      <c r="J270" s="329">
        <f>CAZUL!F267</f>
        <v>0</v>
      </c>
      <c r="K270" s="330">
        <f>CAZUL!G267</f>
        <v>159.07</v>
      </c>
      <c r="L270" s="329">
        <f>CAZUL!H267</f>
        <v>0</v>
      </c>
      <c r="M270" s="331" t="s">
        <v>1295</v>
      </c>
      <c r="N270" s="332"/>
      <c r="O270" s="333" t="str">
        <f>CAZUL!C267</f>
        <v>Retenção - Darf 1708 - IRRF</v>
      </c>
    </row>
    <row r="271" spans="1:15" s="335" customFormat="1" ht="20.100000000000001" customHeight="1">
      <c r="A271" s="353">
        <v>71503</v>
      </c>
      <c r="B271" s="323" t="s">
        <v>1294</v>
      </c>
      <c r="C271" s="324" t="str">
        <f>CAZUL!D268</f>
        <v>PIS/COFINS/CSLL retido sobre Compra 75 - CLINICA SAO GERALDO</v>
      </c>
      <c r="D271" s="325" t="str">
        <f>CAZUL!N268</f>
        <v>15/07/2022</v>
      </c>
      <c r="E271" s="323" t="str">
        <f>INICIO!D$5</f>
        <v>HOSPITAL E MATERNIDADE SÃO LUCAS</v>
      </c>
      <c r="F271" s="326" t="str">
        <f>VLOOKUP(G271,FORNECEDOR!$A$1:$B$1998,2,FALSE)</f>
        <v>00.394.460/0058-87</v>
      </c>
      <c r="G271" s="327" t="str">
        <f>CAZUL!E268</f>
        <v>SECRETARIA DA RECEITA FEDERAL DO BRASIL</v>
      </c>
      <c r="H271" s="328" t="str">
        <f>VLOOKUP(O271,DESPESAS!A$1:D$2034,2,FALSE)</f>
        <v>03.28</v>
      </c>
      <c r="I271" s="328" t="str">
        <f>VLOOKUP(O271,DESPESAS!A$1:D$2034,3,FALSE)</f>
        <v>PIS/COFINS/CSLL</v>
      </c>
      <c r="J271" s="329">
        <f>CAZUL!F268</f>
        <v>0</v>
      </c>
      <c r="K271" s="330">
        <f>CAZUL!G268</f>
        <v>493.09</v>
      </c>
      <c r="L271" s="329">
        <f>CAZUL!H268</f>
        <v>0</v>
      </c>
      <c r="M271" s="331" t="s">
        <v>1295</v>
      </c>
      <c r="N271" s="332"/>
      <c r="O271" s="333" t="str">
        <f>CAZUL!C268</f>
        <v>Retenção - Darf 5952 - PIS/COFINS/CSLL</v>
      </c>
    </row>
    <row r="272" spans="1:15" s="335" customFormat="1" ht="20.100000000000001" customHeight="1">
      <c r="A272" s="353">
        <v>71504</v>
      </c>
      <c r="B272" s="323" t="s">
        <v>1294</v>
      </c>
      <c r="C272" s="324" t="str">
        <f>CAZUL!D269</f>
        <v>IRRF retido sobre Compra 1918 - CLINICA DE OFTAMOLOGIA</v>
      </c>
      <c r="D272" s="325" t="str">
        <f>CAZUL!N269</f>
        <v>15/07/2022</v>
      </c>
      <c r="E272" s="323" t="str">
        <f>INICIO!D$5</f>
        <v>HOSPITAL E MATERNIDADE SÃO LUCAS</v>
      </c>
      <c r="F272" s="326" t="str">
        <f>VLOOKUP(G272,FORNECEDOR!$A$1:$B$1998,2,FALSE)</f>
        <v>00.394.460/0058-87</v>
      </c>
      <c r="G272" s="327" t="str">
        <f>CAZUL!E269</f>
        <v>SECRETARIA DA RECEITA FEDERAL DO BRASIL</v>
      </c>
      <c r="H272" s="328" t="str">
        <f>VLOOKUP(O272,DESPESAS!A$1:D$2034,2,FALSE)</f>
        <v>03.30</v>
      </c>
      <c r="I272" s="328" t="str">
        <f>VLOOKUP(O272,DESPESAS!A$1:D$2034,3,FALSE)</f>
        <v>IR SOBRE PRESTAÇÃO DE SERVIÇOS</v>
      </c>
      <c r="J272" s="329">
        <f>CAZUL!F269</f>
        <v>0</v>
      </c>
      <c r="K272" s="330">
        <f>CAZUL!G269</f>
        <v>36.28</v>
      </c>
      <c r="L272" s="329">
        <f>CAZUL!H269</f>
        <v>0</v>
      </c>
      <c r="M272" s="331" t="s">
        <v>1295</v>
      </c>
      <c r="N272" s="332"/>
      <c r="O272" s="333" t="str">
        <f>CAZUL!C269</f>
        <v>Retenção - Darf 1708 - IRRF</v>
      </c>
    </row>
    <row r="273" spans="1:15" s="335" customFormat="1" ht="20.100000000000001" customHeight="1">
      <c r="A273" s="353">
        <v>71503</v>
      </c>
      <c r="B273" s="323" t="s">
        <v>1294</v>
      </c>
      <c r="C273" s="324" t="str">
        <f>CAZUL!D270</f>
        <v>PIS/COFINS/CSLL retido sobre Compra 1918 - CLINICA DE OFTAMOLOGIA</v>
      </c>
      <c r="D273" s="325" t="str">
        <f>CAZUL!N270</f>
        <v>15/07/2022</v>
      </c>
      <c r="E273" s="323" t="str">
        <f>INICIO!D$5</f>
        <v>HOSPITAL E MATERNIDADE SÃO LUCAS</v>
      </c>
      <c r="F273" s="326" t="str">
        <f>VLOOKUP(G273,FORNECEDOR!$A$1:$B$1998,2,FALSE)</f>
        <v>00.394.460/0058-87</v>
      </c>
      <c r="G273" s="327" t="str">
        <f>CAZUL!E270</f>
        <v>SECRETARIA DA RECEITA FEDERAL DO BRASIL</v>
      </c>
      <c r="H273" s="328" t="str">
        <f>VLOOKUP(O273,DESPESAS!A$1:D$2034,2,FALSE)</f>
        <v>03.28</v>
      </c>
      <c r="I273" s="328" t="str">
        <f>VLOOKUP(O273,DESPESAS!A$1:D$2034,3,FALSE)</f>
        <v>PIS/COFINS/CSLL</v>
      </c>
      <c r="J273" s="329">
        <f>CAZUL!F270</f>
        <v>0</v>
      </c>
      <c r="K273" s="330">
        <f>CAZUL!G270</f>
        <v>112.48</v>
      </c>
      <c r="L273" s="329">
        <f>CAZUL!H270</f>
        <v>0</v>
      </c>
      <c r="M273" s="331" t="s">
        <v>1295</v>
      </c>
      <c r="N273" s="332"/>
      <c r="O273" s="333" t="str">
        <f>CAZUL!C270</f>
        <v>Retenção - Darf 5952 - PIS/COFINS/CSLL</v>
      </c>
    </row>
    <row r="274" spans="1:15" s="335" customFormat="1" ht="20.100000000000001" customHeight="1">
      <c r="A274" s="353">
        <v>71504</v>
      </c>
      <c r="B274" s="323" t="s">
        <v>1294</v>
      </c>
      <c r="C274" s="324" t="str">
        <f>CAZUL!D271</f>
        <v>IRRF retido sobre Compra 355 - VITAI</v>
      </c>
      <c r="D274" s="325" t="str">
        <f>CAZUL!N271</f>
        <v>15/07/2022</v>
      </c>
      <c r="E274" s="323" t="str">
        <f>INICIO!D$5</f>
        <v>HOSPITAL E MATERNIDADE SÃO LUCAS</v>
      </c>
      <c r="F274" s="326" t="str">
        <f>VLOOKUP(G274,FORNECEDOR!$A$1:$B$1998,2,FALSE)</f>
        <v>00.394.460/0058-87</v>
      </c>
      <c r="G274" s="327" t="str">
        <f>CAZUL!E271</f>
        <v>SECRETARIA DA RECEITA FEDERAL DO BRASIL</v>
      </c>
      <c r="H274" s="328" t="str">
        <f>VLOOKUP(O274,DESPESAS!A$1:D$2034,2,FALSE)</f>
        <v>03.30</v>
      </c>
      <c r="I274" s="328" t="str">
        <f>VLOOKUP(O274,DESPESAS!A$1:D$2034,3,FALSE)</f>
        <v>IR SOBRE PRESTAÇÃO DE SERVIÇOS</v>
      </c>
      <c r="J274" s="329">
        <f>CAZUL!F271</f>
        <v>0</v>
      </c>
      <c r="K274" s="330">
        <f>CAZUL!G271</f>
        <v>114</v>
      </c>
      <c r="L274" s="329">
        <f>CAZUL!H271</f>
        <v>0</v>
      </c>
      <c r="M274" s="331" t="s">
        <v>1295</v>
      </c>
      <c r="N274" s="332"/>
      <c r="O274" s="333" t="str">
        <f>CAZUL!C271</f>
        <v>Retenção - Darf 1708 - IRRF</v>
      </c>
    </row>
    <row r="275" spans="1:15" s="335" customFormat="1" ht="20.100000000000001" customHeight="1">
      <c r="A275" s="353">
        <v>71503</v>
      </c>
      <c r="B275" s="323" t="s">
        <v>1294</v>
      </c>
      <c r="C275" s="324" t="str">
        <f>CAZUL!D272</f>
        <v>PIS/COFINS/CSLL retido sobre Compra 355 - VITAI</v>
      </c>
      <c r="D275" s="325" t="str">
        <f>CAZUL!N272</f>
        <v>15/07/2022</v>
      </c>
      <c r="E275" s="323" t="str">
        <f>INICIO!D$5</f>
        <v>HOSPITAL E MATERNIDADE SÃO LUCAS</v>
      </c>
      <c r="F275" s="326" t="str">
        <f>VLOOKUP(G275,FORNECEDOR!$A$1:$B$1998,2,FALSE)</f>
        <v>00.394.460/0058-87</v>
      </c>
      <c r="G275" s="327" t="str">
        <f>CAZUL!E272</f>
        <v>SECRETARIA DA RECEITA FEDERAL DO BRASIL</v>
      </c>
      <c r="H275" s="328" t="str">
        <f>VLOOKUP(O275,DESPESAS!A$1:D$2034,2,FALSE)</f>
        <v>03.28</v>
      </c>
      <c r="I275" s="328" t="str">
        <f>VLOOKUP(O275,DESPESAS!A$1:D$2034,3,FALSE)</f>
        <v>PIS/COFINS/CSLL</v>
      </c>
      <c r="J275" s="329">
        <f>CAZUL!F272</f>
        <v>0</v>
      </c>
      <c r="K275" s="330">
        <f>CAZUL!G272</f>
        <v>353.4</v>
      </c>
      <c r="L275" s="329">
        <f>CAZUL!H272</f>
        <v>-260784.16000000018</v>
      </c>
      <c r="M275" s="331" t="s">
        <v>1295</v>
      </c>
      <c r="N275" s="332"/>
      <c r="O275" s="333" t="str">
        <f>CAZUL!C272</f>
        <v>Retenção - Darf 5952 - PIS/COFINS/CSLL</v>
      </c>
    </row>
    <row r="276" spans="1:15" s="335" customFormat="1" ht="20.100000000000001" customHeight="1">
      <c r="A276" s="353">
        <v>71507</v>
      </c>
      <c r="B276" s="323" t="s">
        <v>1294</v>
      </c>
      <c r="C276" s="324" t="str">
        <f>CAZUL!D273</f>
        <v>1/1NFS-e:33</v>
      </c>
      <c r="D276" s="325" t="str">
        <f>CAZUL!N273</f>
        <v>15/07/2022</v>
      </c>
      <c r="E276" s="323" t="str">
        <f>INICIO!D$5</f>
        <v>HOSPITAL E MATERNIDADE SÃO LUCAS</v>
      </c>
      <c r="F276" s="326" t="str">
        <f>VLOOKUP(G276,FORNECEDOR!$A$1:$B$1998,2,FALSE)</f>
        <v>40.921.233/0001-41</v>
      </c>
      <c r="G276" s="327" t="str">
        <f>CAZUL!E273</f>
        <v>QTECH SERVICOS</v>
      </c>
      <c r="H276" s="328" t="str">
        <f>VLOOKUP(O276,DESPESAS!A$1:D$2034,2,FALSE)</f>
        <v>03.22</v>
      </c>
      <c r="I276" s="328" t="str">
        <f>VLOOKUP(O276,DESPESAS!A$1:D$2034,3,FALSE)</f>
        <v>LOCAÇÃO DE EQUIPAMENTOS EM GERAL</v>
      </c>
      <c r="J276" s="329">
        <f>CAZUL!F273</f>
        <v>0</v>
      </c>
      <c r="K276" s="330">
        <f>CAZUL!G273</f>
        <v>7400</v>
      </c>
      <c r="L276" s="329">
        <f>CAZUL!H273</f>
        <v>0</v>
      </c>
      <c r="M276" s="331" t="s">
        <v>1295</v>
      </c>
      <c r="N276" s="332"/>
      <c r="O276" s="333" t="str">
        <f>CAZUL!C273</f>
        <v>Locação de Equipamentos</v>
      </c>
    </row>
    <row r="277" spans="1:15" s="335" customFormat="1" ht="20.100000000000001" customHeight="1">
      <c r="A277" s="353">
        <v>71501</v>
      </c>
      <c r="B277" s="323" t="s">
        <v>1294</v>
      </c>
      <c r="C277" s="324" t="str">
        <f>CAZUL!D274</f>
        <v>NF 3490</v>
      </c>
      <c r="D277" s="325" t="str">
        <f>CAZUL!N274</f>
        <v>15/07/2022</v>
      </c>
      <c r="E277" s="323" t="str">
        <f>INICIO!D$5</f>
        <v>HOSPITAL E MATERNIDADE SÃO LUCAS</v>
      </c>
      <c r="F277" s="326" t="str">
        <f>VLOOKUP(G277,FORNECEDOR!$A$1:$B$1998,2,FALSE)</f>
        <v>40.619.828/0001-47</v>
      </c>
      <c r="G277" s="327" t="str">
        <f>CAZUL!E274</f>
        <v>DENTAL CENTRO SUL</v>
      </c>
      <c r="H277" s="328" t="str">
        <f>VLOOKUP(O277,DESPESAS!A$1:D$2034,2,FALSE)</f>
        <v>02.01</v>
      </c>
      <c r="I277" s="328" t="str">
        <f>VLOOKUP(O277,DESPESAS!A$1:D$2034,3,FALSE)</f>
        <v>MEDICAMENTOS</v>
      </c>
      <c r="J277" s="329">
        <f>CAZUL!F274</f>
        <v>0</v>
      </c>
      <c r="K277" s="330">
        <f>CAZUL!G274</f>
        <v>1680</v>
      </c>
      <c r="L277" s="329">
        <f>CAZUL!H274</f>
        <v>0</v>
      </c>
      <c r="M277" s="331" t="s">
        <v>1295</v>
      </c>
      <c r="N277" s="332"/>
      <c r="O277" s="333" t="str">
        <f>CAZUL!C274</f>
        <v>MEDICAMENTOS</v>
      </c>
    </row>
    <row r="278" spans="1:15" s="335" customFormat="1" ht="20.100000000000001" customHeight="1">
      <c r="A278" s="353">
        <v>552811000123948</v>
      </c>
      <c r="B278" s="323" t="s">
        <v>1294</v>
      </c>
      <c r="C278" s="324" t="str">
        <f>CAZUL!D275</f>
        <v>NF 137838</v>
      </c>
      <c r="D278" s="325" t="str">
        <f>CAZUL!N275</f>
        <v>15/07/2022</v>
      </c>
      <c r="E278" s="323" t="str">
        <f>INICIO!D$5</f>
        <v>HOSPITAL E MATERNIDADE SÃO LUCAS</v>
      </c>
      <c r="F278" s="326" t="str">
        <f>VLOOKUP(G278,FORNECEDOR!$A$1:$B$1998,2,FALSE)</f>
        <v>08.674.752/0001-40</v>
      </c>
      <c r="G278" s="327" t="str">
        <f>CAZUL!E275</f>
        <v>CIRURGICA MONTEBELLO LTDA 140</v>
      </c>
      <c r="H278" s="328" t="str">
        <f>VLOOKUP(O278,DESPESAS!A$1:D$2034,2,FALSE)</f>
        <v>02.01</v>
      </c>
      <c r="I278" s="328" t="str">
        <f>VLOOKUP(O278,DESPESAS!A$1:D$2034,3,FALSE)</f>
        <v>MEDICAMENTOS</v>
      </c>
      <c r="J278" s="329">
        <f>CAZUL!F275</f>
        <v>0</v>
      </c>
      <c r="K278" s="330">
        <f>CAZUL!G275</f>
        <v>2301.2399999999998</v>
      </c>
      <c r="L278" s="329">
        <f>CAZUL!H275</f>
        <v>-272165.40000000014</v>
      </c>
      <c r="M278" s="331" t="s">
        <v>1295</v>
      </c>
      <c r="N278" s="332"/>
      <c r="O278" s="333" t="str">
        <f>CAZUL!C275</f>
        <v>MEDICAMENTOS</v>
      </c>
    </row>
    <row r="279" spans="1:15" s="335" customFormat="1" ht="20.100000000000001" customHeight="1">
      <c r="A279" s="353">
        <v>71505</v>
      </c>
      <c r="B279" s="323" t="s">
        <v>1294</v>
      </c>
      <c r="C279" s="324" t="str">
        <f>CAZUL!D276</f>
        <v>Imposto IRRF Folha Comp: 06/2022</v>
      </c>
      <c r="D279" s="325" t="str">
        <f>CAZUL!N276</f>
        <v>15/07/2022</v>
      </c>
      <c r="E279" s="323" t="str">
        <f>INICIO!D$5</f>
        <v>HOSPITAL E MATERNIDADE SÃO LUCAS</v>
      </c>
      <c r="F279" s="326" t="str">
        <f>VLOOKUP(G279,FORNECEDOR!$A$1:$B$1998,2,FALSE)</f>
        <v>00.394.460/0058-87</v>
      </c>
      <c r="G279" s="327" t="str">
        <f>CAZUL!E276</f>
        <v>SECRETARIA DA RECEITA FEDERAL DO BRASIL</v>
      </c>
      <c r="H279" s="328" t="str">
        <f>VLOOKUP(O279,DESPESAS!A$1:D$2034,2,FALSE)</f>
        <v>01.05</v>
      </c>
      <c r="I279" s="328" t="str">
        <f>VLOOKUP(O279,DESPESAS!A$1:D$2034,3,FALSE)</f>
        <v>ENCARGOS</v>
      </c>
      <c r="J279" s="329">
        <f>CAZUL!F276</f>
        <v>0</v>
      </c>
      <c r="K279" s="330">
        <f>CAZUL!G276</f>
        <v>9669.18</v>
      </c>
      <c r="L279" s="329">
        <f>CAZUL!H276</f>
        <v>-281834.58000000013</v>
      </c>
      <c r="M279" s="331" t="s">
        <v>1295</v>
      </c>
      <c r="N279" s="332"/>
      <c r="O279" s="333" t="str">
        <f>CAZUL!C276</f>
        <v>IRRF s/ Salários - DARF 0561</v>
      </c>
    </row>
    <row r="280" spans="1:15" s="335" customFormat="1" ht="20.100000000000001" customHeight="1">
      <c r="A280" s="353">
        <v>551598000048336</v>
      </c>
      <c r="B280" s="323" t="s">
        <v>1294</v>
      </c>
      <c r="C280" s="324" t="str">
        <f>CAZUL!D277</f>
        <v>1/1NFS-e:81</v>
      </c>
      <c r="D280" s="325" t="str">
        <f>CAZUL!N277</f>
        <v>15/07/2022</v>
      </c>
      <c r="E280" s="323" t="str">
        <f>INICIO!D$5</f>
        <v>HOSPITAL E MATERNIDADE SÃO LUCAS</v>
      </c>
      <c r="F280" s="326" t="str">
        <f>VLOOKUP(G280,FORNECEDOR!$A$1:$B$1998,2,FALSE)</f>
        <v>35.773.828/0001-67</v>
      </c>
      <c r="G280" s="327" t="str">
        <f>CAZUL!E277</f>
        <v>CLINICA SAO GERALDO LTDA</v>
      </c>
      <c r="H280" s="328" t="str">
        <f>VLOOKUP(O280,DESPESAS!A$1:D$2034,2,FALSE)</f>
        <v>03.21</v>
      </c>
      <c r="I280" s="328" t="str">
        <f>VLOOKUP(O280,DESPESAS!A$1:D$2034,3,FALSE)</f>
        <v>SERVIÇOS MÉDICOS</v>
      </c>
      <c r="J280" s="329">
        <f>CAZUL!F277</f>
        <v>0</v>
      </c>
      <c r="K280" s="330">
        <f>CAZUL!G277</f>
        <v>6243.82</v>
      </c>
      <c r="L280" s="329">
        <f>CAZUL!H277</f>
        <v>-288078.40000000014</v>
      </c>
      <c r="M280" s="331" t="s">
        <v>1295</v>
      </c>
      <c r="N280" s="332"/>
      <c r="O280" s="333" t="str">
        <f>CAZUL!C277</f>
        <v>Serviço Médico</v>
      </c>
    </row>
    <row r="281" spans="1:15" s="335" customFormat="1" ht="20.100000000000001" customHeight="1">
      <c r="A281" s="353">
        <v>551604000109230</v>
      </c>
      <c r="B281" s="323" t="s">
        <v>1294</v>
      </c>
      <c r="C281" s="324" t="str">
        <f>CAZUL!D278</f>
        <v>NF 289133</v>
      </c>
      <c r="D281" s="325" t="str">
        <f>CAZUL!N278</f>
        <v>15/07/2022</v>
      </c>
      <c r="E281" s="323" t="str">
        <f>INICIO!D$5</f>
        <v>HOSPITAL E MATERNIDADE SÃO LUCAS</v>
      </c>
      <c r="F281" s="326" t="str">
        <f>VLOOKUP(G281,FORNECEDOR!$A$1:$B$1998,2,FALSE)</f>
        <v>06.628.333/0001-46</v>
      </c>
      <c r="G281" s="327" t="str">
        <f>CAZUL!E278</f>
        <v>FARMACE - INDUSTRIA QUIMICO-FARMACEUTICA CEARENSE LTDA</v>
      </c>
      <c r="H281" s="328" t="str">
        <f>VLOOKUP(O281,DESPESAS!A$1:D$2034,2,FALSE)</f>
        <v>02.01</v>
      </c>
      <c r="I281" s="328" t="str">
        <f>VLOOKUP(O281,DESPESAS!A$1:D$2034,3,FALSE)</f>
        <v>MEDICAMENTOS</v>
      </c>
      <c r="J281" s="329">
        <f>CAZUL!F278</f>
        <v>0</v>
      </c>
      <c r="K281" s="330">
        <f>CAZUL!G278</f>
        <v>5748.8</v>
      </c>
      <c r="L281" s="329">
        <f>CAZUL!H278</f>
        <v>-293827.20000000013</v>
      </c>
      <c r="M281" s="331" t="s">
        <v>1295</v>
      </c>
      <c r="N281" s="332"/>
      <c r="O281" s="333" t="str">
        <f>CAZUL!C278</f>
        <v>MEDICAMENTOS</v>
      </c>
    </row>
    <row r="282" spans="1:15" s="335" customFormat="1" ht="20.100000000000001" customHeight="1">
      <c r="A282" s="353">
        <v>71509</v>
      </c>
      <c r="B282" s="323" t="s">
        <v>1294</v>
      </c>
      <c r="C282" s="324" t="str">
        <f>CAZUL!D279</f>
        <v>1/1NFS-e:49</v>
      </c>
      <c r="D282" s="325" t="str">
        <f>CAZUL!N279</f>
        <v>15/07/2022</v>
      </c>
      <c r="E282" s="323" t="str">
        <f>INICIO!D$5</f>
        <v>HOSPITAL E MATERNIDADE SÃO LUCAS</v>
      </c>
      <c r="F282" s="326" t="str">
        <f>VLOOKUP(G282,FORNECEDOR!$A$1:$B$1998,2,FALSE)</f>
        <v>45.611.475/0001-52</v>
      </c>
      <c r="G282" s="327" t="str">
        <f>CAZUL!E279</f>
        <v>ULTRAMED GESTAO DE SERVICOS EM SAUDE</v>
      </c>
      <c r="H282" s="328" t="str">
        <f>VLOOKUP(O282,DESPESAS!A$1:D$2034,2,FALSE)</f>
        <v>03.21</v>
      </c>
      <c r="I282" s="328" t="str">
        <f>VLOOKUP(O282,DESPESAS!A$1:D$2034,3,FALSE)</f>
        <v>SERVIÇOS MÉDICOS</v>
      </c>
      <c r="J282" s="329">
        <f>CAZUL!F279</f>
        <v>0</v>
      </c>
      <c r="K282" s="330">
        <f>CAZUL!G279</f>
        <v>1209.6199999999999</v>
      </c>
      <c r="L282" s="329">
        <f>CAZUL!H279</f>
        <v>0</v>
      </c>
      <c r="M282" s="331" t="s">
        <v>1295</v>
      </c>
      <c r="N282" s="332"/>
      <c r="O282" s="333" t="str">
        <f>CAZUL!C279</f>
        <v>Serviço Médico</v>
      </c>
    </row>
    <row r="283" spans="1:15" s="335" customFormat="1" ht="20.100000000000001" customHeight="1">
      <c r="A283" s="353">
        <v>851961200259010</v>
      </c>
      <c r="B283" s="323" t="s">
        <v>1294</v>
      </c>
      <c r="C283" s="324" t="str">
        <f>CAZUL!D280</f>
        <v>TARIFAS BANCÁRIAS</v>
      </c>
      <c r="D283" s="325" t="str">
        <f>CAZUL!N280</f>
        <v>15/07/2022</v>
      </c>
      <c r="E283" s="323" t="str">
        <f>INICIO!D$5</f>
        <v>HOSPITAL E MATERNIDADE SÃO LUCAS</v>
      </c>
      <c r="F283" s="326" t="str">
        <f>VLOOKUP(G283,FORNECEDOR!$A$1:$B$1998,2,FALSE)</f>
        <v>00.000.000/0001-91</v>
      </c>
      <c r="G283" s="327" t="str">
        <f>CAZUL!E280</f>
        <v>BANCO DO BRASIL</v>
      </c>
      <c r="H283" s="328" t="str">
        <f>VLOOKUP(O283,DESPESAS!A$1:D$2034,2,FALSE)</f>
        <v>04.07</v>
      </c>
      <c r="I283" s="328" t="str">
        <f>VLOOKUP(O283,DESPESAS!A$1:D$2034,3,FALSE)</f>
        <v>TARIFAS BANCÁRIAS</v>
      </c>
      <c r="J283" s="329">
        <f>CAZUL!F280</f>
        <v>0</v>
      </c>
      <c r="K283" s="330">
        <f>CAZUL!G280</f>
        <v>11</v>
      </c>
      <c r="L283" s="329">
        <f>CAZUL!H280</f>
        <v>0</v>
      </c>
      <c r="M283" s="331" t="s">
        <v>1295</v>
      </c>
      <c r="N283" s="332"/>
      <c r="O283" s="333" t="str">
        <f>CAZUL!C280</f>
        <v>TARIFAS BANCÁRIAS</v>
      </c>
    </row>
    <row r="284" spans="1:15" s="335" customFormat="1" ht="20.100000000000001" customHeight="1">
      <c r="A284" s="353">
        <v>851961200259011</v>
      </c>
      <c r="B284" s="323" t="s">
        <v>1294</v>
      </c>
      <c r="C284" s="324" t="str">
        <f>CAZUL!D281</f>
        <v>TARIFAS BANCÁRIAS</v>
      </c>
      <c r="D284" s="325" t="str">
        <f>CAZUL!N281</f>
        <v>15/07/2022</v>
      </c>
      <c r="E284" s="323" t="str">
        <f>INICIO!D$5</f>
        <v>HOSPITAL E MATERNIDADE SÃO LUCAS</v>
      </c>
      <c r="F284" s="326" t="str">
        <f>VLOOKUP(G284,FORNECEDOR!$A$1:$B$1998,2,FALSE)</f>
        <v>00.000.000/0001-91</v>
      </c>
      <c r="G284" s="327" t="str">
        <f>CAZUL!E281</f>
        <v>BANCO DO BRASIL</v>
      </c>
      <c r="H284" s="328" t="str">
        <f>VLOOKUP(O284,DESPESAS!A$1:D$2034,2,FALSE)</f>
        <v>04.07</v>
      </c>
      <c r="I284" s="328" t="str">
        <f>VLOOKUP(O284,DESPESAS!A$1:D$2034,3,FALSE)</f>
        <v>TARIFAS BANCÁRIAS</v>
      </c>
      <c r="J284" s="329">
        <f>CAZUL!F281</f>
        <v>0</v>
      </c>
      <c r="K284" s="330">
        <f>CAZUL!G281</f>
        <v>11</v>
      </c>
      <c r="L284" s="329">
        <f>CAZUL!H281</f>
        <v>0</v>
      </c>
      <c r="M284" s="331" t="s">
        <v>1295</v>
      </c>
      <c r="N284" s="332"/>
      <c r="O284" s="333" t="str">
        <f>CAZUL!C281</f>
        <v>TARIFAS BANCÁRIAS</v>
      </c>
    </row>
    <row r="285" spans="1:15" s="335" customFormat="1" ht="20.100000000000001" customHeight="1">
      <c r="A285" s="353">
        <v>851961200259012</v>
      </c>
      <c r="B285" s="323" t="s">
        <v>1294</v>
      </c>
      <c r="C285" s="324" t="str">
        <f>CAZUL!D282</f>
        <v>TARIFAS BANCÁRIAS</v>
      </c>
      <c r="D285" s="325" t="str">
        <f>CAZUL!N282</f>
        <v>15/07/2022</v>
      </c>
      <c r="E285" s="323" t="str">
        <f>INICIO!D$5</f>
        <v>HOSPITAL E MATERNIDADE SÃO LUCAS</v>
      </c>
      <c r="F285" s="326" t="str">
        <f>VLOOKUP(G285,FORNECEDOR!$A$1:$B$1998,2,FALSE)</f>
        <v>00.000.000/0001-91</v>
      </c>
      <c r="G285" s="327" t="str">
        <f>CAZUL!E282</f>
        <v>BANCO DO BRASIL</v>
      </c>
      <c r="H285" s="328" t="str">
        <f>VLOOKUP(O285,DESPESAS!A$1:D$2034,2,FALSE)</f>
        <v>04.07</v>
      </c>
      <c r="I285" s="328" t="str">
        <f>VLOOKUP(O285,DESPESAS!A$1:D$2034,3,FALSE)</f>
        <v>TARIFAS BANCÁRIAS</v>
      </c>
      <c r="J285" s="329">
        <f>CAZUL!F282</f>
        <v>0</v>
      </c>
      <c r="K285" s="330">
        <f>CAZUL!G282</f>
        <v>11</v>
      </c>
      <c r="L285" s="329">
        <f>CAZUL!H282</f>
        <v>0</v>
      </c>
      <c r="M285" s="331" t="s">
        <v>1295</v>
      </c>
      <c r="N285" s="332"/>
      <c r="O285" s="333" t="str">
        <f>CAZUL!C282</f>
        <v>TARIFAS BANCÁRIAS</v>
      </c>
    </row>
    <row r="286" spans="1:15" s="335" customFormat="1" ht="20.100000000000001" customHeight="1">
      <c r="A286" s="353">
        <v>71506</v>
      </c>
      <c r="B286" s="323" t="s">
        <v>1294</v>
      </c>
      <c r="C286" s="324" t="str">
        <f>CAZUL!D283</f>
        <v>1/1NFS-e:4829</v>
      </c>
      <c r="D286" s="325" t="str">
        <f>CAZUL!N283</f>
        <v>15/07/2022</v>
      </c>
      <c r="E286" s="323" t="str">
        <f>INICIO!D$5</f>
        <v>HOSPITAL E MATERNIDADE SÃO LUCAS</v>
      </c>
      <c r="F286" s="326" t="str">
        <f>VLOOKUP(G286,FORNECEDOR!$A$1:$B$1998,2,FALSE)</f>
        <v>04.601.397/0001-28</v>
      </c>
      <c r="G286" s="327" t="str">
        <f>CAZUL!E283</f>
        <v>BRISANET SERVIÇO DE TELECOMUNICAÇÃO LTDA</v>
      </c>
      <c r="H286" s="328" t="str">
        <f>VLOOKUP(O286,DESPESAS!A$1:D$2034,2,FALSE)</f>
        <v>03.19</v>
      </c>
      <c r="I286" s="328" t="str">
        <f>VLOOKUP(O286,DESPESAS!A$1:D$2034,3,FALSE)</f>
        <v xml:space="preserve">INTERNET </v>
      </c>
      <c r="J286" s="329">
        <f>CAZUL!F283</f>
        <v>0</v>
      </c>
      <c r="K286" s="330">
        <f>CAZUL!G283</f>
        <v>67</v>
      </c>
      <c r="L286" s="329">
        <f>CAZUL!H283</f>
        <v>0</v>
      </c>
      <c r="M286" s="331" t="s">
        <v>1295</v>
      </c>
      <c r="N286" s="332"/>
      <c r="O286" s="333" t="str">
        <f>CAZUL!C283</f>
        <v>INTERNET</v>
      </c>
    </row>
    <row r="287" spans="1:15" s="335" customFormat="1" ht="20.100000000000001" customHeight="1">
      <c r="A287" s="353">
        <v>71506</v>
      </c>
      <c r="B287" s="323" t="s">
        <v>1294</v>
      </c>
      <c r="C287" s="324" t="str">
        <f>CAZUL!D284</f>
        <v>1/1NFS-e:2434384</v>
      </c>
      <c r="D287" s="325" t="str">
        <f>CAZUL!N284</f>
        <v>15/07/2022</v>
      </c>
      <c r="E287" s="323" t="str">
        <f>INICIO!D$5</f>
        <v>HOSPITAL E MATERNIDADE SÃO LUCAS</v>
      </c>
      <c r="F287" s="326" t="str">
        <f>VLOOKUP(G287,FORNECEDOR!$A$1:$B$1998,2,FALSE)</f>
        <v>04.601.397/0001-28</v>
      </c>
      <c r="G287" s="327" t="str">
        <f>CAZUL!E284</f>
        <v>BRISANET SERVIÇO DE TELECOMUNICAÇÃO LTDA</v>
      </c>
      <c r="H287" s="328" t="str">
        <f>VLOOKUP(O287,DESPESAS!A$1:D$2034,2,FALSE)</f>
        <v>03.19</v>
      </c>
      <c r="I287" s="328" t="str">
        <f>VLOOKUP(O287,DESPESAS!A$1:D$2034,3,FALSE)</f>
        <v xml:space="preserve">INTERNET </v>
      </c>
      <c r="J287" s="329">
        <f>CAZUL!F284</f>
        <v>0</v>
      </c>
      <c r="K287" s="330">
        <f>CAZUL!G284</f>
        <v>283</v>
      </c>
      <c r="L287" s="329">
        <f>CAZUL!H284</f>
        <v>0</v>
      </c>
      <c r="M287" s="331" t="s">
        <v>1295</v>
      </c>
      <c r="N287" s="332"/>
      <c r="O287" s="333" t="str">
        <f>CAZUL!C284</f>
        <v>INTERNET</v>
      </c>
    </row>
    <row r="288" spans="1:15" s="335" customFormat="1" ht="20.100000000000001" customHeight="1">
      <c r="A288" s="353">
        <v>71506</v>
      </c>
      <c r="B288" s="323" t="s">
        <v>1294</v>
      </c>
      <c r="C288" s="324" t="str">
        <f>CAZUL!D285</f>
        <v>1/1NFS-e:729030</v>
      </c>
      <c r="D288" s="325" t="str">
        <f>CAZUL!N285</f>
        <v>15/07/2022</v>
      </c>
      <c r="E288" s="323" t="str">
        <f>INICIO!D$5</f>
        <v>HOSPITAL E MATERNIDADE SÃO LUCAS</v>
      </c>
      <c r="F288" s="326" t="str">
        <f>VLOOKUP(G288,FORNECEDOR!$A$1:$B$1998,2,FALSE)</f>
        <v>04.601.397/0001-28</v>
      </c>
      <c r="G288" s="327" t="str">
        <f>CAZUL!E285</f>
        <v>BRISANET SERVIÇO DE TELECOMUNICAÇÃO LTDA</v>
      </c>
      <c r="H288" s="328" t="str">
        <f>VLOOKUP(O288,DESPESAS!A$1:D$2034,2,FALSE)</f>
        <v>03.19</v>
      </c>
      <c r="I288" s="328" t="str">
        <f>VLOOKUP(O288,DESPESAS!A$1:D$2034,3,FALSE)</f>
        <v xml:space="preserve">INTERNET </v>
      </c>
      <c r="J288" s="329">
        <f>CAZUL!F285</f>
        <v>0</v>
      </c>
      <c r="K288" s="330">
        <f>CAZUL!G285</f>
        <v>511.12</v>
      </c>
      <c r="L288" s="329">
        <f>CAZUL!H285</f>
        <v>-1.2107648217352107E-10</v>
      </c>
      <c r="M288" s="331" t="s">
        <v>1295</v>
      </c>
      <c r="N288" s="332"/>
      <c r="O288" s="333" t="str">
        <f>CAZUL!C285</f>
        <v>INTERNET</v>
      </c>
    </row>
    <row r="289" spans="1:15" s="335" customFormat="1" ht="20.100000000000001" customHeight="1">
      <c r="A289" s="353">
        <v>71803</v>
      </c>
      <c r="B289" s="323" t="s">
        <v>1294</v>
      </c>
      <c r="C289" s="324" t="str">
        <f>CAZUL!D286</f>
        <v>1/1NFS-e:33596</v>
      </c>
      <c r="D289" s="325" t="str">
        <f>CAZUL!N286</f>
        <v>18/07/2022</v>
      </c>
      <c r="E289" s="323" t="str">
        <f>INICIO!D$5</f>
        <v>HOSPITAL E MATERNIDADE SÃO LUCAS</v>
      </c>
      <c r="F289" s="326" t="str">
        <f>VLOOKUP(G289,FORNECEDOR!$A$1:$B$1998,2,FALSE)</f>
        <v>15.713.532/0001-43</v>
      </c>
      <c r="G289" s="327" t="str">
        <f>CAZUL!E286</f>
        <v>CTI- AMBIENTAL - COLETA, TRANSP E INCINERAÇÃO LTDA</v>
      </c>
      <c r="H289" s="328" t="str">
        <f>VLOOKUP(O289,DESPESAS!A$1:D$2034,2,FALSE)</f>
        <v>03.02</v>
      </c>
      <c r="I289" s="328" t="str">
        <f>VLOOKUP(O289,DESPESAS!A$1:D$2034,3,FALSE)</f>
        <v>COLETA DE RESÍDUOS HOSPITALARES</v>
      </c>
      <c r="J289" s="329">
        <f>CAZUL!F286</f>
        <v>0</v>
      </c>
      <c r="K289" s="330">
        <f>CAZUL!G286</f>
        <v>4526</v>
      </c>
      <c r="L289" s="329">
        <f>CAZUL!H286</f>
        <v>-4526.000000000121</v>
      </c>
      <c r="M289" s="331" t="s">
        <v>1295</v>
      </c>
      <c r="N289" s="332"/>
      <c r="O289" s="333" t="str">
        <f>CAZUL!C286</f>
        <v>Coleta de Lixo</v>
      </c>
    </row>
    <row r="290" spans="1:15" s="335" customFormat="1" ht="20.100000000000001" customHeight="1">
      <c r="A290" s="353">
        <v>71803</v>
      </c>
      <c r="B290" s="323" t="s">
        <v>1294</v>
      </c>
      <c r="C290" s="324" t="str">
        <f>CAZUL!D287</f>
        <v>1/1NFS-e:34178</v>
      </c>
      <c r="D290" s="325" t="str">
        <f>CAZUL!N287</f>
        <v>18/07/2022</v>
      </c>
      <c r="E290" s="323" t="str">
        <f>INICIO!D$5</f>
        <v>HOSPITAL E MATERNIDADE SÃO LUCAS</v>
      </c>
      <c r="F290" s="326" t="str">
        <f>VLOOKUP(G290,FORNECEDOR!$A$1:$B$1998,2,FALSE)</f>
        <v>15.713.532/0001-43</v>
      </c>
      <c r="G290" s="327" t="str">
        <f>CAZUL!E287</f>
        <v>CTI- AMBIENTAL - COLETA, TRANSP E INCINERAÇÃO LTDA</v>
      </c>
      <c r="H290" s="328" t="str">
        <f>VLOOKUP(O290,DESPESAS!A$1:D$2034,2,FALSE)</f>
        <v>03.02</v>
      </c>
      <c r="I290" s="328" t="str">
        <f>VLOOKUP(O290,DESPESAS!A$1:D$2034,3,FALSE)</f>
        <v>COLETA DE RESÍDUOS HOSPITALARES</v>
      </c>
      <c r="J290" s="329">
        <f>CAZUL!F287</f>
        <v>0</v>
      </c>
      <c r="K290" s="330">
        <f>CAZUL!G287</f>
        <v>4526</v>
      </c>
      <c r="L290" s="329">
        <f>CAZUL!H287</f>
        <v>-9052.0000000001201</v>
      </c>
      <c r="M290" s="331" t="s">
        <v>1295</v>
      </c>
      <c r="N290" s="332"/>
      <c r="O290" s="333" t="str">
        <f>CAZUL!C287</f>
        <v>Coleta de Lixo</v>
      </c>
    </row>
    <row r="291" spans="1:15" s="335" customFormat="1" ht="20.100000000000001" customHeight="1">
      <c r="A291" s="353">
        <v>71802</v>
      </c>
      <c r="B291" s="323" t="s">
        <v>1294</v>
      </c>
      <c r="C291" s="324" t="str">
        <f>CAZUL!D288</f>
        <v>1/1NF 162530</v>
      </c>
      <c r="D291" s="325" t="str">
        <f>CAZUL!N288</f>
        <v>18/07/2022</v>
      </c>
      <c r="E291" s="323" t="str">
        <f>INICIO!D$5</f>
        <v>HOSPITAL E MATERNIDADE SÃO LUCAS</v>
      </c>
      <c r="F291" s="326" t="str">
        <f>VLOOKUP(G291,FORNECEDOR!$A$1:$B$1998,2,FALSE)</f>
        <v>12.882.932/0001-94</v>
      </c>
      <c r="G291" s="327" t="str">
        <f>CAZUL!E288</f>
        <v>EXOMED COMERCIO ATACADISTA DE MEDICAMENTOS LTDA</v>
      </c>
      <c r="H291" s="328" t="str">
        <f>VLOOKUP(O291,DESPESAS!A$1:D$2034,2,FALSE)</f>
        <v>02.01</v>
      </c>
      <c r="I291" s="328" t="str">
        <f>VLOOKUP(O291,DESPESAS!A$1:D$2034,3,FALSE)</f>
        <v>MEDICAMENTOS</v>
      </c>
      <c r="J291" s="329">
        <f>CAZUL!F288</f>
        <v>0</v>
      </c>
      <c r="K291" s="330">
        <f>CAZUL!G288</f>
        <v>10591.27</v>
      </c>
      <c r="L291" s="329">
        <f>CAZUL!H288</f>
        <v>-19643.27000000012</v>
      </c>
      <c r="M291" s="331" t="s">
        <v>1295</v>
      </c>
      <c r="N291" s="332"/>
      <c r="O291" s="333" t="str">
        <f>CAZUL!C288</f>
        <v>MEDICAMENTOS</v>
      </c>
    </row>
    <row r="292" spans="1:15" s="335" customFormat="1" ht="20.100000000000001" customHeight="1">
      <c r="A292" s="353">
        <v>71801</v>
      </c>
      <c r="B292" s="323" t="s">
        <v>1294</v>
      </c>
      <c r="C292" s="324" t="str">
        <f>CAZUL!D289</f>
        <v>2/2NF 162588</v>
      </c>
      <c r="D292" s="325" t="str">
        <f>CAZUL!N289</f>
        <v>18/07/2022</v>
      </c>
      <c r="E292" s="323" t="str">
        <f>INICIO!D$5</f>
        <v>HOSPITAL E MATERNIDADE SÃO LUCAS</v>
      </c>
      <c r="F292" s="326" t="str">
        <f>VLOOKUP(G292,FORNECEDOR!$A$1:$B$1998,2,FALSE)</f>
        <v>12.882.932/0001-94</v>
      </c>
      <c r="G292" s="327" t="str">
        <f>CAZUL!E289</f>
        <v>EXOMED COMERCIO ATACADISTA DE MEDICAMENTOS LTDA</v>
      </c>
      <c r="H292" s="328" t="str">
        <f>VLOOKUP(O292,DESPESAS!A$1:D$2034,2,FALSE)</f>
        <v>02.01</v>
      </c>
      <c r="I292" s="328" t="str">
        <f>VLOOKUP(O292,DESPESAS!A$1:D$2034,3,FALSE)</f>
        <v>MEDICAMENTOS</v>
      </c>
      <c r="J292" s="329">
        <f>CAZUL!F289</f>
        <v>0</v>
      </c>
      <c r="K292" s="330">
        <f>CAZUL!G289</f>
        <v>1423.29</v>
      </c>
      <c r="L292" s="329">
        <f>CAZUL!H289</f>
        <v>-21066.560000000121</v>
      </c>
      <c r="M292" s="331" t="s">
        <v>1295</v>
      </c>
      <c r="N292" s="332"/>
      <c r="O292" s="333" t="str">
        <f>CAZUL!C289</f>
        <v>MEDICAMENTOS</v>
      </c>
    </row>
    <row r="293" spans="1:15" s="335" customFormat="1" ht="20.100000000000001" customHeight="1">
      <c r="A293" s="353">
        <v>6457</v>
      </c>
      <c r="B293" s="323" t="s">
        <v>1294</v>
      </c>
      <c r="C293" s="324" t="str">
        <f>CAZUL!D290</f>
        <v>Férias</v>
      </c>
      <c r="D293" s="325" t="str">
        <f>CAZUL!N290</f>
        <v>18/07/2022</v>
      </c>
      <c r="E293" s="323" t="str">
        <f>INICIO!D$5</f>
        <v>HOSPITAL E MATERNIDADE SÃO LUCAS</v>
      </c>
      <c r="F293" s="326" t="str">
        <f>VLOOKUP(G293,FORNECEDOR!$A$1:$B$1998,2,FALSE)</f>
        <v>919.473.753-34</v>
      </c>
      <c r="G293" s="327" t="str">
        <f>CAZUL!E290</f>
        <v>RENATA COSME SANTANA</v>
      </c>
      <c r="H293" s="328" t="str">
        <f>VLOOKUP(O293,DESPESAS!A$1:D$2034,2,FALSE)</f>
        <v>01.04</v>
      </c>
      <c r="I293" s="328" t="str">
        <f>VLOOKUP(O293,DESPESAS!A$1:D$2034,3,FALSE)</f>
        <v>FÉRIAS</v>
      </c>
      <c r="J293" s="329">
        <f>CAZUL!F290</f>
        <v>0</v>
      </c>
      <c r="K293" s="330">
        <f>CAZUL!G290</f>
        <v>1630.05</v>
      </c>
      <c r="L293" s="329">
        <f>CAZUL!H290</f>
        <v>0</v>
      </c>
      <c r="M293" s="331" t="s">
        <v>1295</v>
      </c>
      <c r="N293" s="332"/>
      <c r="O293" s="333" t="str">
        <f>CAZUL!C290</f>
        <v>Férias</v>
      </c>
    </row>
    <row r="294" spans="1:15" s="335" customFormat="1" ht="20.100000000000001" customHeight="1">
      <c r="A294" s="353">
        <v>6457</v>
      </c>
      <c r="B294" s="323" t="s">
        <v>1294</v>
      </c>
      <c r="C294" s="324" t="str">
        <f>CAZUL!D291</f>
        <v>Férias</v>
      </c>
      <c r="D294" s="325" t="str">
        <f>CAZUL!N291</f>
        <v>18/07/2022</v>
      </c>
      <c r="E294" s="323" t="str">
        <f>INICIO!D$5</f>
        <v>HOSPITAL E MATERNIDADE SÃO LUCAS</v>
      </c>
      <c r="F294" s="326" t="str">
        <f>VLOOKUP(G294,FORNECEDOR!$A$1:$B$1998,2,FALSE)</f>
        <v>044.802.433-05</v>
      </c>
      <c r="G294" s="327" t="str">
        <f>CAZUL!E291</f>
        <v>CARINE TIMOTEO FIGUEIREDO</v>
      </c>
      <c r="H294" s="328" t="str">
        <f>VLOOKUP(O294,DESPESAS!A$1:D$2034,2,FALSE)</f>
        <v>01.04</v>
      </c>
      <c r="I294" s="328" t="str">
        <f>VLOOKUP(O294,DESPESAS!A$1:D$2034,3,FALSE)</f>
        <v>FÉRIAS</v>
      </c>
      <c r="J294" s="329">
        <f>CAZUL!F291</f>
        <v>0</v>
      </c>
      <c r="K294" s="330">
        <f>CAZUL!G291</f>
        <v>1560.57</v>
      </c>
      <c r="L294" s="329">
        <f>CAZUL!H291</f>
        <v>0</v>
      </c>
      <c r="M294" s="331" t="s">
        <v>1295</v>
      </c>
      <c r="N294" s="332"/>
      <c r="O294" s="333" t="str">
        <f>CAZUL!C291</f>
        <v>Férias</v>
      </c>
    </row>
    <row r="295" spans="1:15" s="335" customFormat="1" ht="20.100000000000001" customHeight="1">
      <c r="A295" s="353">
        <v>6457</v>
      </c>
      <c r="B295" s="323" t="s">
        <v>1294</v>
      </c>
      <c r="C295" s="324" t="str">
        <f>CAZUL!D292</f>
        <v>Férias</v>
      </c>
      <c r="D295" s="325" t="str">
        <f>CAZUL!N292</f>
        <v>18/07/2022</v>
      </c>
      <c r="E295" s="323" t="str">
        <f>INICIO!D$5</f>
        <v>HOSPITAL E MATERNIDADE SÃO LUCAS</v>
      </c>
      <c r="F295" s="326" t="str">
        <f>VLOOKUP(G295,FORNECEDOR!$A$1:$B$1998,2,FALSE)</f>
        <v>078.448.943-26</v>
      </c>
      <c r="G295" s="327" t="str">
        <f>CAZUL!E292</f>
        <v>JOAO VICTOR ROCHA DA RESSUREIÇAO</v>
      </c>
      <c r="H295" s="328" t="str">
        <f>VLOOKUP(O295,DESPESAS!A$1:D$2034,2,FALSE)</f>
        <v>01.04</v>
      </c>
      <c r="I295" s="328" t="str">
        <f>VLOOKUP(O295,DESPESAS!A$1:D$2034,3,FALSE)</f>
        <v>FÉRIAS</v>
      </c>
      <c r="J295" s="329">
        <f>CAZUL!F292</f>
        <v>0</v>
      </c>
      <c r="K295" s="330">
        <f>CAZUL!G292</f>
        <v>896.88</v>
      </c>
      <c r="L295" s="329">
        <f>CAZUL!H292</f>
        <v>0</v>
      </c>
      <c r="M295" s="331" t="s">
        <v>1295</v>
      </c>
      <c r="N295" s="332"/>
      <c r="O295" s="333" t="str">
        <f>CAZUL!C292</f>
        <v>Férias</v>
      </c>
    </row>
    <row r="296" spans="1:15" s="335" customFormat="1" ht="20.100000000000001" customHeight="1">
      <c r="A296" s="353">
        <v>6457</v>
      </c>
      <c r="B296" s="323" t="s">
        <v>1294</v>
      </c>
      <c r="C296" s="324" t="str">
        <f>CAZUL!D293</f>
        <v>Férias</v>
      </c>
      <c r="D296" s="325" t="str">
        <f>CAZUL!N293</f>
        <v>18/07/2022</v>
      </c>
      <c r="E296" s="323" t="str">
        <f>INICIO!D$5</f>
        <v>HOSPITAL E MATERNIDADE SÃO LUCAS</v>
      </c>
      <c r="F296" s="326" t="str">
        <f>VLOOKUP(G296,FORNECEDOR!$A$1:$B$1998,2,FALSE)</f>
        <v>927.211.843-34</v>
      </c>
      <c r="G296" s="327" t="str">
        <f>CAZUL!E293</f>
        <v>JOSBERTO CALIXTO PEREIRA</v>
      </c>
      <c r="H296" s="328" t="str">
        <f>VLOOKUP(O296,DESPESAS!A$1:D$2034,2,FALSE)</f>
        <v>01.04</v>
      </c>
      <c r="I296" s="328" t="str">
        <f>VLOOKUP(O296,DESPESAS!A$1:D$2034,3,FALSE)</f>
        <v>FÉRIAS</v>
      </c>
      <c r="J296" s="329">
        <f>CAZUL!F293</f>
        <v>0</v>
      </c>
      <c r="K296" s="330">
        <f>CAZUL!G293</f>
        <v>4252.12</v>
      </c>
      <c r="L296" s="329">
        <f>CAZUL!H293</f>
        <v>0</v>
      </c>
      <c r="M296" s="331" t="s">
        <v>1295</v>
      </c>
      <c r="N296" s="332"/>
      <c r="O296" s="333" t="str">
        <f>CAZUL!C293</f>
        <v>Férias</v>
      </c>
    </row>
    <row r="297" spans="1:15" s="335" customFormat="1" ht="20.100000000000001" customHeight="1">
      <c r="A297" s="353">
        <v>6457</v>
      </c>
      <c r="B297" s="323" t="s">
        <v>1294</v>
      </c>
      <c r="C297" s="324" t="str">
        <f>CAZUL!D294</f>
        <v>Férias</v>
      </c>
      <c r="D297" s="325" t="str">
        <f>CAZUL!N294</f>
        <v>18/07/2022</v>
      </c>
      <c r="E297" s="323" t="str">
        <f>INICIO!D$5</f>
        <v>HOSPITAL E MATERNIDADE SÃO LUCAS</v>
      </c>
      <c r="F297" s="326" t="str">
        <f>VLOOKUP(G297,FORNECEDOR!$A$1:$B$1998,2,FALSE)</f>
        <v>107.749.713-04</v>
      </c>
      <c r="G297" s="327" t="str">
        <f>CAZUL!E294</f>
        <v>MARIA SOCORRO CRUZ CALLOU</v>
      </c>
      <c r="H297" s="328" t="str">
        <f>VLOOKUP(O297,DESPESAS!A$1:D$2034,2,FALSE)</f>
        <v>01.04</v>
      </c>
      <c r="I297" s="328" t="str">
        <f>VLOOKUP(O297,DESPESAS!A$1:D$2034,3,FALSE)</f>
        <v>FÉRIAS</v>
      </c>
      <c r="J297" s="329">
        <f>CAZUL!F294</f>
        <v>0</v>
      </c>
      <c r="K297" s="330">
        <f>CAZUL!G294</f>
        <v>1282.8699999999999</v>
      </c>
      <c r="L297" s="329">
        <f>CAZUL!H294</f>
        <v>0</v>
      </c>
      <c r="M297" s="331" t="s">
        <v>1295</v>
      </c>
      <c r="N297" s="332"/>
      <c r="O297" s="333" t="str">
        <f>CAZUL!C294</f>
        <v>Férias</v>
      </c>
    </row>
    <row r="298" spans="1:15" s="335" customFormat="1" ht="20.100000000000001" customHeight="1">
      <c r="A298" s="353">
        <v>6457</v>
      </c>
      <c r="B298" s="323" t="s">
        <v>1294</v>
      </c>
      <c r="C298" s="324" t="str">
        <f>CAZUL!D295</f>
        <v>Férias</v>
      </c>
      <c r="D298" s="325" t="str">
        <f>CAZUL!N295</f>
        <v>18/07/2022</v>
      </c>
      <c r="E298" s="323" t="str">
        <f>INICIO!D$5</f>
        <v>HOSPITAL E MATERNIDADE SÃO LUCAS</v>
      </c>
      <c r="F298" s="326" t="str">
        <f>VLOOKUP(G298,FORNECEDOR!$A$1:$B$1998,2,FALSE)</f>
        <v>387.273.663-91</v>
      </c>
      <c r="G298" s="327" t="str">
        <f>CAZUL!E295</f>
        <v>ROSEMARY CASSIANO PEREIRA</v>
      </c>
      <c r="H298" s="328" t="str">
        <f>VLOOKUP(O298,DESPESAS!A$1:D$2034,2,FALSE)</f>
        <v>01.04</v>
      </c>
      <c r="I298" s="328" t="str">
        <f>VLOOKUP(O298,DESPESAS!A$1:D$2034,3,FALSE)</f>
        <v>FÉRIAS</v>
      </c>
      <c r="J298" s="329">
        <f>CAZUL!F295</f>
        <v>0</v>
      </c>
      <c r="K298" s="330">
        <f>CAZUL!G295</f>
        <v>1797.17</v>
      </c>
      <c r="L298" s="329">
        <f>CAZUL!H295</f>
        <v>0</v>
      </c>
      <c r="M298" s="331" t="s">
        <v>1295</v>
      </c>
      <c r="N298" s="332"/>
      <c r="O298" s="333" t="str">
        <f>CAZUL!C295</f>
        <v>Férias</v>
      </c>
    </row>
    <row r="299" spans="1:15" s="335" customFormat="1" ht="20.100000000000001" customHeight="1">
      <c r="A299" s="353">
        <v>6457</v>
      </c>
      <c r="B299" s="323" t="s">
        <v>1294</v>
      </c>
      <c r="C299" s="324" t="str">
        <f>CAZUL!D296</f>
        <v>Férias</v>
      </c>
      <c r="D299" s="325" t="str">
        <f>CAZUL!N296</f>
        <v>18/07/2022</v>
      </c>
      <c r="E299" s="323" t="str">
        <f>INICIO!D$5</f>
        <v>HOSPITAL E MATERNIDADE SÃO LUCAS</v>
      </c>
      <c r="F299" s="326" t="str">
        <f>VLOOKUP(G299,FORNECEDOR!$A$1:$B$1998,2,FALSE)</f>
        <v>820.422.173-87</v>
      </c>
      <c r="G299" s="327" t="str">
        <f>CAZUL!E296</f>
        <v>ROBERTA SOBREIRA ANDRIOLA MACHADO</v>
      </c>
      <c r="H299" s="328" t="str">
        <f>VLOOKUP(O299,DESPESAS!A$1:D$2034,2,FALSE)</f>
        <v>01.04</v>
      </c>
      <c r="I299" s="328" t="str">
        <f>VLOOKUP(O299,DESPESAS!A$1:D$2034,3,FALSE)</f>
        <v>FÉRIAS</v>
      </c>
      <c r="J299" s="329">
        <f>CAZUL!F296</f>
        <v>0</v>
      </c>
      <c r="K299" s="330">
        <f>CAZUL!G296</f>
        <v>1808.3</v>
      </c>
      <c r="L299" s="329">
        <f>CAZUL!H296</f>
        <v>-34294.52000000012</v>
      </c>
      <c r="M299" s="331" t="s">
        <v>1295</v>
      </c>
      <c r="N299" s="332"/>
      <c r="O299" s="333" t="str">
        <f>CAZUL!C296</f>
        <v>Férias</v>
      </c>
    </row>
    <row r="300" spans="1:15" s="335" customFormat="1" ht="20.100000000000001" customHeight="1">
      <c r="A300" s="353">
        <v>71804</v>
      </c>
      <c r="B300" s="323" t="s">
        <v>1294</v>
      </c>
      <c r="C300" s="324" t="str">
        <f>CAZUL!D297</f>
        <v>1/1NFS-e:874</v>
      </c>
      <c r="D300" s="325" t="str">
        <f>CAZUL!N297</f>
        <v>18/07/2022</v>
      </c>
      <c r="E300" s="323" t="str">
        <f>INICIO!D$5</f>
        <v>HOSPITAL E MATERNIDADE SÃO LUCAS</v>
      </c>
      <c r="F300" s="326" t="str">
        <f>VLOOKUP(G300,FORNECEDOR!$A$1:$B$1998,2,FALSE)</f>
        <v>11.483.125/0001-36</v>
      </c>
      <c r="G300" s="327" t="str">
        <f>CAZUL!E297</f>
        <v>LAVANDERIA E DESINFECCAO CEARENSE LTDA</v>
      </c>
      <c r="H300" s="328" t="str">
        <f>VLOOKUP(O300,DESPESAS!A$1:D$2034,2,FALSE)</f>
        <v>03.07</v>
      </c>
      <c r="I300" s="328" t="str">
        <f>VLOOKUP(O300,DESPESAS!A$1:D$2034,3,FALSE)</f>
        <v>LAVANDERIA</v>
      </c>
      <c r="J300" s="329">
        <f>CAZUL!F297</f>
        <v>0</v>
      </c>
      <c r="K300" s="330">
        <f>CAZUL!G297</f>
        <v>26623.87</v>
      </c>
      <c r="L300" s="329">
        <f>CAZUL!H297</f>
        <v>-60918.390000000116</v>
      </c>
      <c r="M300" s="331" t="s">
        <v>1295</v>
      </c>
      <c r="N300" s="332"/>
      <c r="O300" s="333" t="str">
        <f>CAZUL!C297</f>
        <v>Serviço de Lavanderia</v>
      </c>
    </row>
    <row r="301" spans="1:15" s="335" customFormat="1" ht="20.100000000000001" customHeight="1">
      <c r="A301" s="353">
        <v>71803</v>
      </c>
      <c r="B301" s="323" t="s">
        <v>1294</v>
      </c>
      <c r="C301" s="324" t="str">
        <f>CAZUL!D298</f>
        <v>1/1NFS-e:36008</v>
      </c>
      <c r="D301" s="325" t="str">
        <f>CAZUL!N298</f>
        <v>18/07/2022</v>
      </c>
      <c r="E301" s="323" t="str">
        <f>INICIO!D$5</f>
        <v>HOSPITAL E MATERNIDADE SÃO LUCAS</v>
      </c>
      <c r="F301" s="326" t="str">
        <f>VLOOKUP(G301,FORNECEDOR!$A$1:$B$1998,2,FALSE)</f>
        <v>15.713.532/0001-43</v>
      </c>
      <c r="G301" s="327" t="str">
        <f>CAZUL!E298</f>
        <v>CTI- AMBIENTAL - COLETA, TRANSP E INCINERAÇÃO LTDA</v>
      </c>
      <c r="H301" s="328" t="str">
        <f>VLOOKUP(O301,DESPESAS!A$1:D$2034,2,FALSE)</f>
        <v>03.02</v>
      </c>
      <c r="I301" s="328" t="str">
        <f>VLOOKUP(O301,DESPESAS!A$1:D$2034,3,FALSE)</f>
        <v>COLETA DE RESÍDUOS HOSPITALARES</v>
      </c>
      <c r="J301" s="329">
        <f>CAZUL!F298</f>
        <v>0</v>
      </c>
      <c r="K301" s="330">
        <f>CAZUL!G298</f>
        <v>4526</v>
      </c>
      <c r="L301" s="329">
        <f>CAZUL!H298</f>
        <v>-65444.390000000116</v>
      </c>
      <c r="M301" s="331" t="s">
        <v>1295</v>
      </c>
      <c r="N301" s="332"/>
      <c r="O301" s="333" t="str">
        <f>CAZUL!C298</f>
        <v>Coleta de Lixo</v>
      </c>
    </row>
    <row r="302" spans="1:15" s="335" customFormat="1" ht="20.100000000000001" customHeight="1">
      <c r="A302" s="353">
        <v>551229000069472</v>
      </c>
      <c r="B302" s="323" t="s">
        <v>1294</v>
      </c>
      <c r="C302" s="324" t="str">
        <f>CAZUL!D299</f>
        <v>1/1NFS-e:439</v>
      </c>
      <c r="D302" s="325" t="str">
        <f>CAZUL!N299</f>
        <v>18/07/2022</v>
      </c>
      <c r="E302" s="323" t="str">
        <f>INICIO!D$5</f>
        <v>HOSPITAL E MATERNIDADE SÃO LUCAS</v>
      </c>
      <c r="F302" s="326" t="str">
        <f>VLOOKUP(G302,FORNECEDOR!$A$1:$B$1998,2,FALSE)</f>
        <v>33.921.755/0001-88</v>
      </c>
      <c r="G302" s="327" t="str">
        <f>CAZUL!E299</f>
        <v>HIT CARE NORDESTE IMPORTACAO, COMERCIO E SERVICOS DE PRODUTOS MEDICOS, ODONTOLOGICOS E HOSPITALARES</v>
      </c>
      <c r="H302" s="328" t="str">
        <f>VLOOKUP(O302,DESPESAS!A$1:D$2034,2,FALSE)</f>
        <v>03.22</v>
      </c>
      <c r="I302" s="328" t="str">
        <f>VLOOKUP(O302,DESPESAS!A$1:D$2034,3,FALSE)</f>
        <v>LOCAÇÃO DE EQUIPAMENTOS EM GERAL</v>
      </c>
      <c r="J302" s="329">
        <f>CAZUL!F299</f>
        <v>0</v>
      </c>
      <c r="K302" s="330">
        <f>CAZUL!G299</f>
        <v>3500</v>
      </c>
      <c r="L302" s="329">
        <f>CAZUL!H299</f>
        <v>0</v>
      </c>
      <c r="M302" s="331" t="s">
        <v>1295</v>
      </c>
      <c r="N302" s="332"/>
      <c r="O302" s="333" t="str">
        <f>CAZUL!C299</f>
        <v>Locação de Equipamentos</v>
      </c>
    </row>
    <row r="303" spans="1:15" s="335" customFormat="1" ht="20.100000000000001" customHeight="1">
      <c r="A303" s="353">
        <v>841991200400440</v>
      </c>
      <c r="B303" s="323" t="s">
        <v>1294</v>
      </c>
      <c r="C303" s="324" t="str">
        <f>CAZUL!D300</f>
        <v>TARIFAS BANCÁRIAS</v>
      </c>
      <c r="D303" s="325" t="str">
        <f>CAZUL!N300</f>
        <v>18/07/2022</v>
      </c>
      <c r="E303" s="323" t="str">
        <f>INICIO!D$5</f>
        <v>HOSPITAL E MATERNIDADE SÃO LUCAS</v>
      </c>
      <c r="F303" s="326" t="str">
        <f>VLOOKUP(G303,FORNECEDOR!$A$1:$B$1998,2,FALSE)</f>
        <v>00.000.000/0001-91</v>
      </c>
      <c r="G303" s="327" t="str">
        <f>CAZUL!E300</f>
        <v>BANCO DO BRASIL</v>
      </c>
      <c r="H303" s="328" t="str">
        <f>VLOOKUP(O303,DESPESAS!A$1:D$2034,2,FALSE)</f>
        <v>04.07</v>
      </c>
      <c r="I303" s="328" t="str">
        <f>VLOOKUP(O303,DESPESAS!A$1:D$2034,3,FALSE)</f>
        <v>TARIFAS BANCÁRIAS</v>
      </c>
      <c r="J303" s="329">
        <f>CAZUL!F300</f>
        <v>0</v>
      </c>
      <c r="K303" s="330">
        <f>CAZUL!G300</f>
        <v>11</v>
      </c>
      <c r="L303" s="329">
        <f>CAZUL!H300</f>
        <v>0</v>
      </c>
      <c r="M303" s="331" t="s">
        <v>1295</v>
      </c>
      <c r="N303" s="332"/>
      <c r="O303" s="333" t="str">
        <f>CAZUL!C300</f>
        <v>TARIFAS BANCÁRIAS</v>
      </c>
    </row>
    <row r="304" spans="1:15" s="335" customFormat="1" ht="20.100000000000001" customHeight="1">
      <c r="A304" s="353">
        <v>841991200400441</v>
      </c>
      <c r="B304" s="323" t="s">
        <v>1294</v>
      </c>
      <c r="C304" s="324" t="str">
        <f>CAZUL!D301</f>
        <v>TARIFAS BANCÁRIAS</v>
      </c>
      <c r="D304" s="325" t="str">
        <f>CAZUL!N301</f>
        <v>18/07/2022</v>
      </c>
      <c r="E304" s="323" t="str">
        <f>INICIO!D$5</f>
        <v>HOSPITAL E MATERNIDADE SÃO LUCAS</v>
      </c>
      <c r="F304" s="326" t="str">
        <f>VLOOKUP(G304,FORNECEDOR!$A$1:$B$1998,2,FALSE)</f>
        <v>00.000.000/0001-91</v>
      </c>
      <c r="G304" s="327" t="str">
        <f>CAZUL!E301</f>
        <v>BANCO DO BRASIL</v>
      </c>
      <c r="H304" s="328" t="str">
        <f>VLOOKUP(O304,DESPESAS!A$1:D$2034,2,FALSE)</f>
        <v>04.07</v>
      </c>
      <c r="I304" s="328" t="str">
        <f>VLOOKUP(O304,DESPESAS!A$1:D$2034,3,FALSE)</f>
        <v>TARIFAS BANCÁRIAS</v>
      </c>
      <c r="J304" s="329">
        <f>CAZUL!F301</f>
        <v>0</v>
      </c>
      <c r="K304" s="330">
        <f>CAZUL!G301</f>
        <v>11</v>
      </c>
      <c r="L304" s="329">
        <f>CAZUL!H301</f>
        <v>0</v>
      </c>
      <c r="M304" s="331" t="s">
        <v>1295</v>
      </c>
      <c r="N304" s="332"/>
      <c r="O304" s="333" t="str">
        <f>CAZUL!C301</f>
        <v>TARIFAS BANCÁRIAS</v>
      </c>
    </row>
    <row r="305" spans="1:15" s="335" customFormat="1" ht="20.100000000000001" customHeight="1">
      <c r="A305" s="353">
        <v>841991200400442</v>
      </c>
      <c r="B305" s="323" t="s">
        <v>1294</v>
      </c>
      <c r="C305" s="324" t="str">
        <f>CAZUL!D302</f>
        <v>TARIFAS BANCÁRIAS</v>
      </c>
      <c r="D305" s="325" t="str">
        <f>CAZUL!N302</f>
        <v>18/07/2022</v>
      </c>
      <c r="E305" s="323" t="str">
        <f>INICIO!D$5</f>
        <v>HOSPITAL E MATERNIDADE SÃO LUCAS</v>
      </c>
      <c r="F305" s="326" t="str">
        <f>VLOOKUP(G305,FORNECEDOR!$A$1:$B$1998,2,FALSE)</f>
        <v>00.000.000/0001-91</v>
      </c>
      <c r="G305" s="327" t="str">
        <f>CAZUL!E302</f>
        <v>BANCO DO BRASIL</v>
      </c>
      <c r="H305" s="328" t="str">
        <f>VLOOKUP(O305,DESPESAS!A$1:D$2034,2,FALSE)</f>
        <v>04.07</v>
      </c>
      <c r="I305" s="328" t="str">
        <f>VLOOKUP(O305,DESPESAS!A$1:D$2034,3,FALSE)</f>
        <v>TARIFAS BANCÁRIAS</v>
      </c>
      <c r="J305" s="329">
        <f>CAZUL!F302</f>
        <v>0</v>
      </c>
      <c r="K305" s="330">
        <f>CAZUL!G302</f>
        <v>26.45</v>
      </c>
      <c r="L305" s="329">
        <f>CAZUL!H302</f>
        <v>0</v>
      </c>
      <c r="M305" s="331" t="s">
        <v>1295</v>
      </c>
      <c r="N305" s="332"/>
      <c r="O305" s="333" t="str">
        <f>CAZUL!C302</f>
        <v>TARIFAS BANCÁRIAS</v>
      </c>
    </row>
    <row r="306" spans="1:15" s="335" customFormat="1" ht="20.100000000000001" customHeight="1">
      <c r="A306" s="353">
        <v>841991200400443</v>
      </c>
      <c r="B306" s="323" t="s">
        <v>1294</v>
      </c>
      <c r="C306" s="324" t="str">
        <f>CAZUL!D303</f>
        <v>TARIFAS BANCÁRIAS</v>
      </c>
      <c r="D306" s="325" t="str">
        <f>CAZUL!N303</f>
        <v>18/07/2022</v>
      </c>
      <c r="E306" s="323" t="str">
        <f>INICIO!D$5</f>
        <v>HOSPITAL E MATERNIDADE SÃO LUCAS</v>
      </c>
      <c r="F306" s="326" t="str">
        <f>VLOOKUP(G306,FORNECEDOR!$A$1:$B$1998,2,FALSE)</f>
        <v>00.000.000/0001-91</v>
      </c>
      <c r="G306" s="327" t="str">
        <f>CAZUL!E303</f>
        <v>BANCO DO BRASIL</v>
      </c>
      <c r="H306" s="328" t="str">
        <f>VLOOKUP(O306,DESPESAS!A$1:D$2034,2,FALSE)</f>
        <v>04.07</v>
      </c>
      <c r="I306" s="328" t="str">
        <f>VLOOKUP(O306,DESPESAS!A$1:D$2034,3,FALSE)</f>
        <v>TARIFAS BANCÁRIAS</v>
      </c>
      <c r="J306" s="329">
        <f>CAZUL!F303</f>
        <v>0</v>
      </c>
      <c r="K306" s="330">
        <f>CAZUL!G303</f>
        <v>23.8</v>
      </c>
      <c r="L306" s="329">
        <f>CAZUL!H303</f>
        <v>-1.1641532182693481E-10</v>
      </c>
      <c r="M306" s="331" t="s">
        <v>1295</v>
      </c>
      <c r="N306" s="332"/>
      <c r="O306" s="333" t="str">
        <f>CAZUL!C303</f>
        <v>TARIFAS BANCÁRIAS</v>
      </c>
    </row>
    <row r="307" spans="1:15" s="335" customFormat="1" ht="20.100000000000001" customHeight="1">
      <c r="A307" s="353">
        <v>71901</v>
      </c>
      <c r="B307" s="323" t="s">
        <v>1294</v>
      </c>
      <c r="C307" s="324" t="str">
        <f>CAZUL!D304</f>
        <v>1/1NFS-e:23</v>
      </c>
      <c r="D307" s="325" t="str">
        <f>CAZUL!N304</f>
        <v>19/07/2022</v>
      </c>
      <c r="E307" s="323" t="str">
        <f>INICIO!D$5</f>
        <v>HOSPITAL E MATERNIDADE SÃO LUCAS</v>
      </c>
      <c r="F307" s="326" t="str">
        <f>VLOOKUP(G307,FORNECEDOR!$A$1:$B$1998,2,FALSE)</f>
        <v>41.204.450/0001-83</v>
      </c>
      <c r="G307" s="327" t="str">
        <f>CAZUL!E304</f>
        <v>SHEKINAH TRANSPORTE AUTOMITIVO LTD</v>
      </c>
      <c r="H307" s="328" t="str">
        <f>VLOOKUP(O307,DESPESAS!A$1:D$2034,2,FALSE)</f>
        <v>03.38</v>
      </c>
      <c r="I307" s="328" t="str">
        <f>VLOOKUP(O307,DESPESAS!A$1:D$2034,3,FALSE)</f>
        <v>Transporte Urbano (táxi, Uber)</v>
      </c>
      <c r="J307" s="329">
        <f>CAZUL!F304</f>
        <v>0</v>
      </c>
      <c r="K307" s="330">
        <f>CAZUL!G304</f>
        <v>7445</v>
      </c>
      <c r="L307" s="329">
        <f>CAZUL!H304</f>
        <v>0</v>
      </c>
      <c r="M307" s="331" t="s">
        <v>1295</v>
      </c>
      <c r="N307" s="332"/>
      <c r="O307" s="333" t="str">
        <f>CAZUL!C304</f>
        <v>Transporte Urbano (táxi, Uber)</v>
      </c>
    </row>
    <row r="308" spans="1:15" s="335" customFormat="1" ht="20.100000000000001" customHeight="1">
      <c r="A308" s="353">
        <v>842001100120542</v>
      </c>
      <c r="B308" s="323" t="s">
        <v>1294</v>
      </c>
      <c r="C308" s="324" t="str">
        <f>CAZUL!D305</f>
        <v>TARIFAS BANCÁRIAS</v>
      </c>
      <c r="D308" s="325" t="str">
        <f>CAZUL!N305</f>
        <v>19/07/2022</v>
      </c>
      <c r="E308" s="323" t="str">
        <f>INICIO!D$5</f>
        <v>HOSPITAL E MATERNIDADE SÃO LUCAS</v>
      </c>
      <c r="F308" s="326" t="str">
        <f>VLOOKUP(G308,FORNECEDOR!$A$1:$B$1998,2,FALSE)</f>
        <v>00.000.000/0001-91</v>
      </c>
      <c r="G308" s="327" t="str">
        <f>CAZUL!E305</f>
        <v>BANCO DO BRASIL</v>
      </c>
      <c r="H308" s="328" t="str">
        <f>VLOOKUP(O308,DESPESAS!A$1:D$2034,2,FALSE)</f>
        <v>04.07</v>
      </c>
      <c r="I308" s="328" t="str">
        <f>VLOOKUP(O308,DESPESAS!A$1:D$2034,3,FALSE)</f>
        <v>TARIFAS BANCÁRIAS</v>
      </c>
      <c r="J308" s="329">
        <f>CAZUL!F305</f>
        <v>0</v>
      </c>
      <c r="K308" s="330">
        <f>CAZUL!G305</f>
        <v>11</v>
      </c>
      <c r="L308" s="329">
        <f>CAZUL!H305</f>
        <v>-1.1641532182693481E-10</v>
      </c>
      <c r="M308" s="331" t="s">
        <v>1295</v>
      </c>
      <c r="N308" s="332"/>
      <c r="O308" s="333" t="str">
        <f>CAZUL!C305</f>
        <v>TARIFAS BANCÁRIAS</v>
      </c>
    </row>
    <row r="309" spans="1:15" s="335" customFormat="1" ht="20.100000000000001" customHeight="1">
      <c r="A309" s="353">
        <v>72001</v>
      </c>
      <c r="B309" s="323" t="s">
        <v>1294</v>
      </c>
      <c r="C309" s="324" t="str">
        <f>CAZUL!D306</f>
        <v>1/1NFS-e:232</v>
      </c>
      <c r="D309" s="325" t="str">
        <f>CAZUL!N306</f>
        <v>20/07/2022</v>
      </c>
      <c r="E309" s="323" t="str">
        <f>INICIO!D$5</f>
        <v>HOSPITAL E MATERNIDADE SÃO LUCAS</v>
      </c>
      <c r="F309" s="326" t="str">
        <f>VLOOKUP(G309,FORNECEDOR!$A$1:$B$1998,2,FALSE)</f>
        <v>31.253.569/0001-92</v>
      </c>
      <c r="G309" s="327" t="str">
        <f>CAZUL!E306</f>
        <v>ESSENCE MED</v>
      </c>
      <c r="H309" s="328" t="str">
        <f>VLOOKUP(O309,DESPESAS!A$1:D$2034,2,FALSE)</f>
        <v>03.21</v>
      </c>
      <c r="I309" s="328" t="str">
        <f>VLOOKUP(O309,DESPESAS!A$1:D$2034,3,FALSE)</f>
        <v>SERVIÇOS MÉDICOS</v>
      </c>
      <c r="J309" s="329">
        <f>CAZUL!F306</f>
        <v>0</v>
      </c>
      <c r="K309" s="330">
        <f>CAZUL!G306</f>
        <v>1135.24</v>
      </c>
      <c r="L309" s="329">
        <f>CAZUL!H306</f>
        <v>0</v>
      </c>
      <c r="M309" s="331" t="s">
        <v>1295</v>
      </c>
      <c r="N309" s="332"/>
      <c r="O309" s="333" t="str">
        <f>CAZUL!C306</f>
        <v>Serviço Médico</v>
      </c>
    </row>
    <row r="310" spans="1:15" s="335" customFormat="1" ht="20.100000000000001" customHeight="1">
      <c r="A310" s="353">
        <v>72003</v>
      </c>
      <c r="B310" s="323" t="s">
        <v>1294</v>
      </c>
      <c r="C310" s="324" t="str">
        <f>CAZUL!D307</f>
        <v>1/1NFS-e:4110</v>
      </c>
      <c r="D310" s="325" t="str">
        <f>CAZUL!N307</f>
        <v>20/07/2022</v>
      </c>
      <c r="E310" s="323" t="str">
        <f>INICIO!D$5</f>
        <v>HOSPITAL E MATERNIDADE SÃO LUCAS</v>
      </c>
      <c r="F310" s="326" t="str">
        <f>VLOOKUP(G310,FORNECEDOR!$A$1:$B$1998,2,FALSE)</f>
        <v>12.342.816/0001-82</v>
      </c>
      <c r="G310" s="327" t="str">
        <f>CAZUL!E307</f>
        <v>ALL MEDICAL</v>
      </c>
      <c r="H310" s="328" t="str">
        <f>VLOOKUP(O310,DESPESAS!A$1:D$2034,2,FALSE)</f>
        <v>03.21</v>
      </c>
      <c r="I310" s="328" t="str">
        <f>VLOOKUP(O310,DESPESAS!A$1:D$2034,3,FALSE)</f>
        <v>SERVIÇOS MÉDICOS</v>
      </c>
      <c r="J310" s="329">
        <f>CAZUL!F307</f>
        <v>0</v>
      </c>
      <c r="K310" s="330">
        <f>CAZUL!G307</f>
        <v>1362.27</v>
      </c>
      <c r="L310" s="329">
        <f>CAZUL!H307</f>
        <v>0</v>
      </c>
      <c r="M310" s="331" t="s">
        <v>1295</v>
      </c>
      <c r="N310" s="332"/>
      <c r="O310" s="333" t="str">
        <f>CAZUL!C307</f>
        <v>Serviço Médico</v>
      </c>
    </row>
    <row r="311" spans="1:15" s="335" customFormat="1" ht="20.100000000000001" customHeight="1">
      <c r="A311" s="353">
        <v>72002</v>
      </c>
      <c r="B311" s="323" t="s">
        <v>1294</v>
      </c>
      <c r="C311" s="324" t="str">
        <f>CAZUL!D308</f>
        <v>1/1NFS-e:838</v>
      </c>
      <c r="D311" s="325" t="str">
        <f>CAZUL!N308</f>
        <v>20/07/2022</v>
      </c>
      <c r="E311" s="323" t="str">
        <f>INICIO!D$5</f>
        <v>HOSPITAL E MATERNIDADE SÃO LUCAS</v>
      </c>
      <c r="F311" s="326" t="str">
        <f>VLOOKUP(G311,FORNECEDOR!$A$1:$B$1998,2,FALSE)</f>
        <v>22.732.936/0001-40</v>
      </c>
      <c r="G311" s="327" t="str">
        <f>CAZUL!E308</f>
        <v>MIX ASSESSORIA MEDICA</v>
      </c>
      <c r="H311" s="328" t="str">
        <f>VLOOKUP(O311,DESPESAS!A$1:D$2034,2,FALSE)</f>
        <v>03.21</v>
      </c>
      <c r="I311" s="328" t="str">
        <f>VLOOKUP(O311,DESPESAS!A$1:D$2034,3,FALSE)</f>
        <v>SERVIÇOS MÉDICOS</v>
      </c>
      <c r="J311" s="329">
        <f>CAZUL!F308</f>
        <v>0</v>
      </c>
      <c r="K311" s="330">
        <f>CAZUL!G308</f>
        <v>1362.27</v>
      </c>
      <c r="L311" s="329">
        <f>CAZUL!H308</f>
        <v>0</v>
      </c>
      <c r="M311" s="331" t="s">
        <v>1295</v>
      </c>
      <c r="N311" s="332"/>
      <c r="O311" s="333" t="str">
        <f>CAZUL!C308</f>
        <v>Serviço Médico</v>
      </c>
    </row>
    <row r="312" spans="1:15" s="335" customFormat="1" ht="20.100000000000001" customHeight="1">
      <c r="A312" s="353">
        <v>72004</v>
      </c>
      <c r="B312" s="323" t="s">
        <v>1294</v>
      </c>
      <c r="C312" s="324" t="str">
        <f>CAZUL!D309</f>
        <v>1/1NFS-e:93</v>
      </c>
      <c r="D312" s="325" t="str">
        <f>CAZUL!N309</f>
        <v>20/07/2022</v>
      </c>
      <c r="E312" s="323" t="str">
        <f>INICIO!D$5</f>
        <v>HOSPITAL E MATERNIDADE SÃO LUCAS</v>
      </c>
      <c r="F312" s="326" t="str">
        <f>VLOOKUP(G312,FORNECEDOR!$A$1:$B$1998,2,FALSE)</f>
        <v>34.455.676/0001-91</v>
      </c>
      <c r="G312" s="327" t="str">
        <f>CAZUL!E309</f>
        <v>FEMMINA</v>
      </c>
      <c r="H312" s="328" t="str">
        <f>VLOOKUP(O312,DESPESAS!A$1:D$2034,2,FALSE)</f>
        <v>03.21</v>
      </c>
      <c r="I312" s="328" t="str">
        <f>VLOOKUP(O312,DESPESAS!A$1:D$2034,3,FALSE)</f>
        <v>SERVIÇOS MÉDICOS</v>
      </c>
      <c r="J312" s="329">
        <f>CAZUL!F309</f>
        <v>0</v>
      </c>
      <c r="K312" s="330">
        <f>CAZUL!G309</f>
        <v>8346.42</v>
      </c>
      <c r="L312" s="329">
        <f>CAZUL!H309</f>
        <v>0</v>
      </c>
      <c r="M312" s="331" t="s">
        <v>1295</v>
      </c>
      <c r="N312" s="332"/>
      <c r="O312" s="333" t="str">
        <f>CAZUL!C309</f>
        <v>Serviço Médico</v>
      </c>
    </row>
    <row r="313" spans="1:15" s="335" customFormat="1" ht="20.100000000000001" customHeight="1">
      <c r="A313" s="353">
        <v>812011300285657</v>
      </c>
      <c r="B313" s="323" t="s">
        <v>1294</v>
      </c>
      <c r="C313" s="324" t="str">
        <f>CAZUL!D310</f>
        <v>TARIFAS BANCÁRIAS</v>
      </c>
      <c r="D313" s="325" t="str">
        <f>CAZUL!N310</f>
        <v>20/07/2022</v>
      </c>
      <c r="E313" s="323" t="str">
        <f>INICIO!D$5</f>
        <v>HOSPITAL E MATERNIDADE SÃO LUCAS</v>
      </c>
      <c r="F313" s="326" t="str">
        <f>VLOOKUP(G313,FORNECEDOR!$A$1:$B$1998,2,FALSE)</f>
        <v>00.000.000/0001-91</v>
      </c>
      <c r="G313" s="327" t="str">
        <f>CAZUL!E310</f>
        <v>BANCO DO BRASIL</v>
      </c>
      <c r="H313" s="328" t="str">
        <f>VLOOKUP(O313,DESPESAS!A$1:D$2034,2,FALSE)</f>
        <v>04.07</v>
      </c>
      <c r="I313" s="328" t="str">
        <f>VLOOKUP(O313,DESPESAS!A$1:D$2034,3,FALSE)</f>
        <v>TARIFAS BANCÁRIAS</v>
      </c>
      <c r="J313" s="329">
        <f>CAZUL!F310</f>
        <v>0</v>
      </c>
      <c r="K313" s="330">
        <f>CAZUL!G310</f>
        <v>11</v>
      </c>
      <c r="L313" s="329">
        <f>CAZUL!H310</f>
        <v>0</v>
      </c>
      <c r="M313" s="331" t="s">
        <v>1295</v>
      </c>
      <c r="N313" s="332"/>
      <c r="O313" s="333" t="str">
        <f>CAZUL!C310</f>
        <v>TARIFAS BANCÁRIAS</v>
      </c>
    </row>
    <row r="314" spans="1:15" s="335" customFormat="1" ht="20.100000000000001" customHeight="1">
      <c r="A314" s="353">
        <v>812011300285658</v>
      </c>
      <c r="B314" s="323" t="s">
        <v>1294</v>
      </c>
      <c r="C314" s="324" t="str">
        <f>CAZUL!D311</f>
        <v>TARIFAS BANCÁRIAS</v>
      </c>
      <c r="D314" s="325" t="str">
        <f>CAZUL!N311</f>
        <v>20/07/2022</v>
      </c>
      <c r="E314" s="323" t="str">
        <f>INICIO!D$5</f>
        <v>HOSPITAL E MATERNIDADE SÃO LUCAS</v>
      </c>
      <c r="F314" s="326" t="str">
        <f>VLOOKUP(G314,FORNECEDOR!$A$1:$B$1998,2,FALSE)</f>
        <v>00.000.000/0001-91</v>
      </c>
      <c r="G314" s="327" t="str">
        <f>CAZUL!E311</f>
        <v>BANCO DO BRASIL</v>
      </c>
      <c r="H314" s="328" t="str">
        <f>VLOOKUP(O314,DESPESAS!A$1:D$2034,2,FALSE)</f>
        <v>04.07</v>
      </c>
      <c r="I314" s="328" t="str">
        <f>VLOOKUP(O314,DESPESAS!A$1:D$2034,3,FALSE)</f>
        <v>TARIFAS BANCÁRIAS</v>
      </c>
      <c r="J314" s="329">
        <f>CAZUL!F311</f>
        <v>0</v>
      </c>
      <c r="K314" s="330">
        <f>CAZUL!G311</f>
        <v>11</v>
      </c>
      <c r="L314" s="329">
        <f>CAZUL!H311</f>
        <v>0</v>
      </c>
      <c r="M314" s="331" t="s">
        <v>1295</v>
      </c>
      <c r="N314" s="332"/>
      <c r="O314" s="333" t="str">
        <f>CAZUL!C311</f>
        <v>TARIFAS BANCÁRIAS</v>
      </c>
    </row>
    <row r="315" spans="1:15" s="335" customFormat="1" ht="20.100000000000001" customHeight="1">
      <c r="A315" s="353">
        <v>812011300285659</v>
      </c>
      <c r="B315" s="323" t="s">
        <v>1294</v>
      </c>
      <c r="C315" s="324" t="str">
        <f>CAZUL!D312</f>
        <v>TARIFAS BANCÁRIAS</v>
      </c>
      <c r="D315" s="325" t="str">
        <f>CAZUL!N312</f>
        <v>20/07/2022</v>
      </c>
      <c r="E315" s="323" t="str">
        <f>INICIO!D$5</f>
        <v>HOSPITAL E MATERNIDADE SÃO LUCAS</v>
      </c>
      <c r="F315" s="326" t="str">
        <f>VLOOKUP(G315,FORNECEDOR!$A$1:$B$1998,2,FALSE)</f>
        <v>00.000.000/0001-91</v>
      </c>
      <c r="G315" s="327" t="str">
        <f>CAZUL!E312</f>
        <v>BANCO DO BRASIL</v>
      </c>
      <c r="H315" s="328" t="str">
        <f>VLOOKUP(O315,DESPESAS!A$1:D$2034,2,FALSE)</f>
        <v>04.07</v>
      </c>
      <c r="I315" s="328" t="str">
        <f>VLOOKUP(O315,DESPESAS!A$1:D$2034,3,FALSE)</f>
        <v>TARIFAS BANCÁRIAS</v>
      </c>
      <c r="J315" s="329">
        <f>CAZUL!F312</f>
        <v>0</v>
      </c>
      <c r="K315" s="330">
        <f>CAZUL!G312</f>
        <v>11</v>
      </c>
      <c r="L315" s="329">
        <f>CAZUL!H312</f>
        <v>0</v>
      </c>
      <c r="M315" s="331" t="s">
        <v>1295</v>
      </c>
      <c r="N315" s="332"/>
      <c r="O315" s="333" t="str">
        <f>CAZUL!C312</f>
        <v>TARIFAS BANCÁRIAS</v>
      </c>
    </row>
    <row r="316" spans="1:15" s="335" customFormat="1" ht="20.100000000000001" customHeight="1">
      <c r="A316" s="353">
        <v>812011300285660</v>
      </c>
      <c r="B316" s="323" t="s">
        <v>1294</v>
      </c>
      <c r="C316" s="324" t="str">
        <f>CAZUL!D313</f>
        <v>TARIFAS BANCÁRIAS</v>
      </c>
      <c r="D316" s="325" t="str">
        <f>CAZUL!N313</f>
        <v>20/07/2022</v>
      </c>
      <c r="E316" s="323" t="str">
        <f>INICIO!D$5</f>
        <v>HOSPITAL E MATERNIDADE SÃO LUCAS</v>
      </c>
      <c r="F316" s="326" t="str">
        <f>VLOOKUP(G316,FORNECEDOR!$A$1:$B$1998,2,FALSE)</f>
        <v>00.000.000/0001-91</v>
      </c>
      <c r="G316" s="327" t="str">
        <f>CAZUL!E313</f>
        <v>BANCO DO BRASIL</v>
      </c>
      <c r="H316" s="328" t="str">
        <f>VLOOKUP(O316,DESPESAS!A$1:D$2034,2,FALSE)</f>
        <v>04.07</v>
      </c>
      <c r="I316" s="328" t="str">
        <f>VLOOKUP(O316,DESPESAS!A$1:D$2034,3,FALSE)</f>
        <v>TARIFAS BANCÁRIAS</v>
      </c>
      <c r="J316" s="329">
        <f>CAZUL!F313</f>
        <v>0</v>
      </c>
      <c r="K316" s="330">
        <f>CAZUL!G313</f>
        <v>11</v>
      </c>
      <c r="L316" s="329">
        <f>CAZUL!H313</f>
        <v>-1.1641532182693481E-10</v>
      </c>
      <c r="M316" s="331" t="s">
        <v>1295</v>
      </c>
      <c r="N316" s="332"/>
      <c r="O316" s="333" t="str">
        <f>CAZUL!C313</f>
        <v>TARIFAS BANCÁRIAS</v>
      </c>
    </row>
    <row r="317" spans="1:15" s="335" customFormat="1" ht="20.100000000000001" customHeight="1">
      <c r="A317" s="353">
        <v>72102</v>
      </c>
      <c r="B317" s="323" t="s">
        <v>1294</v>
      </c>
      <c r="C317" s="324" t="str">
        <f>CAZUL!D314</f>
        <v>1/1NFS-e:18574</v>
      </c>
      <c r="D317" s="325" t="str">
        <f>CAZUL!N314</f>
        <v>21/07/2022</v>
      </c>
      <c r="E317" s="323" t="str">
        <f>INICIO!D$5</f>
        <v>HOSPITAL E MATERNIDADE SÃO LUCAS</v>
      </c>
      <c r="F317" s="326" t="str">
        <f>VLOOKUP(G317,FORNECEDOR!$A$1:$B$1998,2,FALSE)</f>
        <v>50.429.810/0001-36</v>
      </c>
      <c r="G317" s="327" t="str">
        <f>CAZUL!E314</f>
        <v>SAPRA LANDAUER</v>
      </c>
      <c r="H317" s="328" t="str">
        <f>VLOOKUP(O317,DESPESAS!A$1:D$2034,2,FALSE)</f>
        <v>03.06</v>
      </c>
      <c r="I317" s="328" t="str">
        <f>VLOOKUP(O317,DESPESAS!A$1:D$2034,3,FALSE)</f>
        <v>EXAMES LABORATORIAIS E DE IMAGEM</v>
      </c>
      <c r="J317" s="329">
        <f>CAZUL!F314</f>
        <v>0</v>
      </c>
      <c r="K317" s="330">
        <f>CAZUL!G314</f>
        <v>144</v>
      </c>
      <c r="L317" s="329">
        <f>CAZUL!H314</f>
        <v>-144.00000000011642</v>
      </c>
      <c r="M317" s="331" t="s">
        <v>1295</v>
      </c>
      <c r="N317" s="332"/>
      <c r="O317" s="333" t="str">
        <f>CAZUL!C314</f>
        <v>Serviço de Radiologia</v>
      </c>
    </row>
    <row r="318" spans="1:15" s="335" customFormat="1" ht="20.100000000000001" customHeight="1">
      <c r="A318" s="353">
        <v>72101</v>
      </c>
      <c r="B318" s="323" t="s">
        <v>1294</v>
      </c>
      <c r="C318" s="324" t="str">
        <f>CAZUL!D315</f>
        <v>1/1NF 3469</v>
      </c>
      <c r="D318" s="325" t="str">
        <f>CAZUL!N315</f>
        <v>21/07/2022</v>
      </c>
      <c r="E318" s="323" t="str">
        <f>INICIO!D$5</f>
        <v>HOSPITAL E MATERNIDADE SÃO LUCAS</v>
      </c>
      <c r="F318" s="326" t="str">
        <f>VLOOKUP(G318,FORNECEDOR!$A$1:$B$1998,2,FALSE)</f>
        <v>40.619.828/0001-47</v>
      </c>
      <c r="G318" s="327" t="str">
        <f>CAZUL!E315</f>
        <v>DENTAL CENTRO SUL</v>
      </c>
      <c r="H318" s="328" t="str">
        <f>VLOOKUP(O318,DESPESAS!A$1:D$2034,2,FALSE)</f>
        <v>02.02</v>
      </c>
      <c r="I318" s="328" t="str">
        <f>VLOOKUP(O318,DESPESAS!A$1:D$2034,3,FALSE)</f>
        <v>MATERIAIS DE CONSUMO</v>
      </c>
      <c r="J318" s="329">
        <f>CAZUL!F315</f>
        <v>0</v>
      </c>
      <c r="K318" s="330">
        <f>CAZUL!G315</f>
        <v>545</v>
      </c>
      <c r="L318" s="329">
        <f>CAZUL!H315</f>
        <v>-689.00000000011642</v>
      </c>
      <c r="M318" s="331" t="s">
        <v>1295</v>
      </c>
      <c r="N318" s="332"/>
      <c r="O318" s="333" t="str">
        <f>CAZUL!C315</f>
        <v>MATERIAL HOSPITALAR</v>
      </c>
    </row>
    <row r="319" spans="1:15" s="335" customFormat="1" ht="20.100000000000001" customHeight="1">
      <c r="A319" s="353">
        <v>551369000007128</v>
      </c>
      <c r="B319" s="323" t="s">
        <v>1294</v>
      </c>
      <c r="C319" s="324" t="str">
        <f>CAZUL!D316</f>
        <v>1/1NF 10009</v>
      </c>
      <c r="D319" s="325" t="str">
        <f>CAZUL!N316</f>
        <v>21/07/2022</v>
      </c>
      <c r="E319" s="323" t="str">
        <f>INICIO!D$5</f>
        <v>HOSPITAL E MATERNIDADE SÃO LUCAS</v>
      </c>
      <c r="F319" s="326" t="str">
        <f>VLOOKUP(G319,FORNECEDOR!$A$1:$B$1998,2,FALSE)</f>
        <v>07.532.674/0001-86</v>
      </c>
      <c r="G319" s="327" t="str">
        <f>CAZUL!E316</f>
        <v>APA COMERCIO DE PRODUTOS MED. HOSP. E LAB. LTDA. EPP</v>
      </c>
      <c r="H319" s="328" t="str">
        <f>VLOOKUP(O319,DESPESAS!A$1:D$2034,2,FALSE)</f>
        <v>02.02</v>
      </c>
      <c r="I319" s="328" t="str">
        <f>VLOOKUP(O319,DESPESAS!A$1:D$2034,3,FALSE)</f>
        <v>MATERIAIS DE CONSUMO</v>
      </c>
      <c r="J319" s="329">
        <f>CAZUL!F316</f>
        <v>0</v>
      </c>
      <c r="K319" s="330">
        <f>CAZUL!G316</f>
        <v>2687</v>
      </c>
      <c r="L319" s="329">
        <f>CAZUL!H316</f>
        <v>-3376.0000000001164</v>
      </c>
      <c r="M319" s="331" t="s">
        <v>1295</v>
      </c>
      <c r="N319" s="332"/>
      <c r="O319" s="333" t="str">
        <f>CAZUL!C316</f>
        <v>MATERIAL HOSPITALAR</v>
      </c>
    </row>
    <row r="320" spans="1:15" s="335" customFormat="1" ht="20.100000000000001" customHeight="1">
      <c r="A320" s="353">
        <v>812021100222734</v>
      </c>
      <c r="B320" s="323" t="s">
        <v>1294</v>
      </c>
      <c r="C320" s="324" t="str">
        <f>CAZUL!D317</f>
        <v>TARIFAS BANCÁRIAS</v>
      </c>
      <c r="D320" s="325" t="str">
        <f>CAZUL!N317</f>
        <v>21/07/2022</v>
      </c>
      <c r="E320" s="323" t="str">
        <f>INICIO!D$5</f>
        <v>HOSPITAL E MATERNIDADE SÃO LUCAS</v>
      </c>
      <c r="F320" s="326" t="str">
        <f>VLOOKUP(G320,FORNECEDOR!$A$1:$B$1998,2,FALSE)</f>
        <v>00.000.000/0001-91</v>
      </c>
      <c r="G320" s="327" t="str">
        <f>CAZUL!E317</f>
        <v>BANCO DO BRASIL</v>
      </c>
      <c r="H320" s="328" t="str">
        <f>VLOOKUP(O320,DESPESAS!A$1:D$2034,2,FALSE)</f>
        <v>04.07</v>
      </c>
      <c r="I320" s="328" t="str">
        <f>VLOOKUP(O320,DESPESAS!A$1:D$2034,3,FALSE)</f>
        <v>TARIFAS BANCÁRIAS</v>
      </c>
      <c r="J320" s="329">
        <f>CAZUL!F317</f>
        <v>0</v>
      </c>
      <c r="K320" s="330">
        <f>CAZUL!G317</f>
        <v>11</v>
      </c>
      <c r="L320" s="329">
        <f>CAZUL!H317</f>
        <v>-1.1641532182693481E-10</v>
      </c>
      <c r="M320" s="331" t="s">
        <v>1295</v>
      </c>
      <c r="N320" s="332"/>
      <c r="O320" s="333" t="str">
        <f>CAZUL!C317</f>
        <v>TARIFAS BANCÁRIAS</v>
      </c>
    </row>
    <row r="321" spans="1:15" s="335" customFormat="1" ht="20.100000000000001" customHeight="1">
      <c r="A321" s="353">
        <v>5221</v>
      </c>
      <c r="B321" s="323" t="s">
        <v>1294</v>
      </c>
      <c r="C321" s="324" t="str">
        <f>CAZUL!D318</f>
        <v>Férias</v>
      </c>
      <c r="D321" s="325" t="str">
        <f>CAZUL!N318</f>
        <v>26/07/2022</v>
      </c>
      <c r="E321" s="323" t="str">
        <f>INICIO!D$5</f>
        <v>HOSPITAL E MATERNIDADE SÃO LUCAS</v>
      </c>
      <c r="F321" s="326" t="str">
        <f>VLOOKUP(G321,FORNECEDOR!$A$1:$B$1998,2,FALSE)</f>
        <v>015.067.763-45</v>
      </c>
      <c r="G321" s="327" t="str">
        <f>CAZUL!E318</f>
        <v>CICERO ROBSON DA SILVA NASCIMENTO</v>
      </c>
      <c r="H321" s="328" t="str">
        <f>VLOOKUP(O321,DESPESAS!A$1:D$2034,2,FALSE)</f>
        <v>01.04</v>
      </c>
      <c r="I321" s="328" t="str">
        <f>VLOOKUP(O321,DESPESAS!A$1:D$2034,3,FALSE)</f>
        <v>FÉRIAS</v>
      </c>
      <c r="J321" s="329">
        <f>CAZUL!F318</f>
        <v>0</v>
      </c>
      <c r="K321" s="330">
        <f>CAZUL!G318</f>
        <v>1823.99</v>
      </c>
      <c r="L321" s="329">
        <f>CAZUL!H318</f>
        <v>0</v>
      </c>
      <c r="M321" s="331" t="s">
        <v>1295</v>
      </c>
      <c r="N321" s="332"/>
      <c r="O321" s="333" t="str">
        <f>CAZUL!C318</f>
        <v>Férias</v>
      </c>
    </row>
    <row r="322" spans="1:15" s="335" customFormat="1" ht="20.100000000000001" customHeight="1">
      <c r="A322" s="353">
        <v>5221</v>
      </c>
      <c r="B322" s="323" t="s">
        <v>1294</v>
      </c>
      <c r="C322" s="324" t="str">
        <f>CAZUL!D319</f>
        <v>Férias</v>
      </c>
      <c r="D322" s="325" t="str">
        <f>CAZUL!N319</f>
        <v>26/07/2022</v>
      </c>
      <c r="E322" s="323" t="str">
        <f>INICIO!D$5</f>
        <v>HOSPITAL E MATERNIDADE SÃO LUCAS</v>
      </c>
      <c r="F322" s="326" t="str">
        <f>VLOOKUP(G322,FORNECEDOR!$A$1:$B$1998,2,FALSE)</f>
        <v>993.064.923-91</v>
      </c>
      <c r="G322" s="327" t="str">
        <f>CAZUL!E319</f>
        <v>DANIELLE CORREIA VILEICAR</v>
      </c>
      <c r="H322" s="328" t="str">
        <f>VLOOKUP(O322,DESPESAS!A$1:D$2034,2,FALSE)</f>
        <v>01.04</v>
      </c>
      <c r="I322" s="328" t="str">
        <f>VLOOKUP(O322,DESPESAS!A$1:D$2034,3,FALSE)</f>
        <v>FÉRIAS</v>
      </c>
      <c r="J322" s="329">
        <f>CAZUL!F319</f>
        <v>0</v>
      </c>
      <c r="K322" s="330">
        <f>CAZUL!G319</f>
        <v>4397.91</v>
      </c>
      <c r="L322" s="329">
        <f>CAZUL!H319</f>
        <v>0</v>
      </c>
      <c r="M322" s="331" t="s">
        <v>1295</v>
      </c>
      <c r="N322" s="332"/>
      <c r="O322" s="333" t="str">
        <f>CAZUL!C319</f>
        <v>Férias</v>
      </c>
    </row>
    <row r="323" spans="1:15" s="335" customFormat="1" ht="20.100000000000001" customHeight="1">
      <c r="A323" s="353">
        <v>5221</v>
      </c>
      <c r="B323" s="323" t="s">
        <v>1294</v>
      </c>
      <c r="C323" s="324" t="str">
        <f>CAZUL!D320</f>
        <v>Férias</v>
      </c>
      <c r="D323" s="325" t="str">
        <f>CAZUL!N320</f>
        <v>26/07/2022</v>
      </c>
      <c r="E323" s="323" t="str">
        <f>INICIO!D$5</f>
        <v>HOSPITAL E MATERNIDADE SÃO LUCAS</v>
      </c>
      <c r="F323" s="326" t="str">
        <f>VLOOKUP(G323,FORNECEDOR!$A$1:$B$1998,2,FALSE)</f>
        <v>057.637.123-82</v>
      </c>
      <c r="G323" s="327" t="str">
        <f>CAZUL!E320</f>
        <v>FRANCISCA ALEXANDRE DO NASCIMENTO</v>
      </c>
      <c r="H323" s="328" t="str">
        <f>VLOOKUP(O323,DESPESAS!A$1:D$2034,2,FALSE)</f>
        <v>01.04</v>
      </c>
      <c r="I323" s="328" t="str">
        <f>VLOOKUP(O323,DESPESAS!A$1:D$2034,3,FALSE)</f>
        <v>FÉRIAS</v>
      </c>
      <c r="J323" s="329">
        <f>CAZUL!F320</f>
        <v>0</v>
      </c>
      <c r="K323" s="330">
        <f>CAZUL!G320</f>
        <v>896.88</v>
      </c>
      <c r="L323" s="329">
        <f>CAZUL!H320</f>
        <v>0</v>
      </c>
      <c r="M323" s="331" t="s">
        <v>1295</v>
      </c>
      <c r="N323" s="332"/>
      <c r="O323" s="333" t="str">
        <f>CAZUL!C320</f>
        <v>Férias</v>
      </c>
    </row>
    <row r="324" spans="1:15" s="335" customFormat="1" ht="20.100000000000001" customHeight="1">
      <c r="A324" s="353">
        <v>5221</v>
      </c>
      <c r="B324" s="323" t="s">
        <v>1294</v>
      </c>
      <c r="C324" s="324" t="str">
        <f>CAZUL!D321</f>
        <v>Férias</v>
      </c>
      <c r="D324" s="325" t="str">
        <f>CAZUL!N321</f>
        <v>26/07/2022</v>
      </c>
      <c r="E324" s="323" t="str">
        <f>INICIO!D$5</f>
        <v>HOSPITAL E MATERNIDADE SÃO LUCAS</v>
      </c>
      <c r="F324" s="326" t="str">
        <f>VLOOKUP(G324,FORNECEDOR!$A$1:$B$1998,2,FALSE)</f>
        <v>477.504.483-49</v>
      </c>
      <c r="G324" s="327" t="str">
        <f>CAZUL!E321</f>
        <v>MARIA JEANNE DE ALENCAR TAVARES</v>
      </c>
      <c r="H324" s="328" t="str">
        <f>VLOOKUP(O324,DESPESAS!A$1:D$2034,2,FALSE)</f>
        <v>01.04</v>
      </c>
      <c r="I324" s="328" t="str">
        <f>VLOOKUP(O324,DESPESAS!A$1:D$2034,3,FALSE)</f>
        <v>FÉRIAS</v>
      </c>
      <c r="J324" s="329">
        <f>CAZUL!F321</f>
        <v>0</v>
      </c>
      <c r="K324" s="330">
        <f>CAZUL!G321</f>
        <v>2780.75</v>
      </c>
      <c r="L324" s="329">
        <f>CAZUL!H321</f>
        <v>-9899.5300000001153</v>
      </c>
      <c r="M324" s="331" t="s">
        <v>1295</v>
      </c>
      <c r="N324" s="332"/>
      <c r="O324" s="333" t="str">
        <f>CAZUL!C321</f>
        <v>Férias</v>
      </c>
    </row>
    <row r="325" spans="1:15" s="335" customFormat="1" ht="20.100000000000001" customHeight="1">
      <c r="A325" s="351">
        <v>551833000034441</v>
      </c>
      <c r="B325" s="323" t="s">
        <v>1294</v>
      </c>
      <c r="C325" s="324" t="str">
        <f>CAZUL!D322</f>
        <v>1/1NF 74808</v>
      </c>
      <c r="D325" s="325" t="str">
        <f>CAZUL!N322</f>
        <v>27/07/2022</v>
      </c>
      <c r="E325" s="323" t="str">
        <f>INICIO!D$5</f>
        <v>HOSPITAL E MATERNIDADE SÃO LUCAS</v>
      </c>
      <c r="F325" s="326" t="str">
        <f>VLOOKUP(G325,FORNECEDOR!$A$1:$B$1998,2,FALSE)</f>
        <v>11.449.180/0001-00</v>
      </c>
      <c r="G325" s="327" t="str">
        <f>CAZUL!E322</f>
        <v>DPROSMED DISTRIBUIDORA DE PRODUTOS MEDICO-HOSPITALARES LTDA</v>
      </c>
      <c r="H325" s="328" t="str">
        <f>VLOOKUP(O325,DESPESAS!A$1:D$2034,2,FALSE)</f>
        <v>02.01</v>
      </c>
      <c r="I325" s="328" t="str">
        <f>VLOOKUP(O325,DESPESAS!A$1:D$2034,3,FALSE)</f>
        <v>MEDICAMENTOS</v>
      </c>
      <c r="J325" s="329">
        <f>CAZUL!F322</f>
        <v>0</v>
      </c>
      <c r="K325" s="330">
        <f>CAZUL!G322</f>
        <v>4995.58</v>
      </c>
      <c r="L325" s="329">
        <f>CAZUL!H322</f>
        <v>-4995.5800000001145</v>
      </c>
      <c r="M325" s="331" t="s">
        <v>1295</v>
      </c>
      <c r="N325" s="332"/>
      <c r="O325" s="333" t="str">
        <f>CAZUL!C322</f>
        <v>MEDICAMENTOS</v>
      </c>
    </row>
    <row r="326" spans="1:15" s="335" customFormat="1" ht="20.100000000000001" customHeight="1">
      <c r="A326" s="351">
        <v>551833000034441</v>
      </c>
      <c r="B326" s="323" t="s">
        <v>1294</v>
      </c>
      <c r="C326" s="324" t="str">
        <f>CAZUL!D323</f>
        <v>1/1NF 75103</v>
      </c>
      <c r="D326" s="325" t="str">
        <f>CAZUL!N323</f>
        <v>27/07/2022</v>
      </c>
      <c r="E326" s="323" t="str">
        <f>INICIO!D$5</f>
        <v>HOSPITAL E MATERNIDADE SÃO LUCAS</v>
      </c>
      <c r="F326" s="326" t="str">
        <f>VLOOKUP(G326,FORNECEDOR!$A$1:$B$1998,2,FALSE)</f>
        <v>11.449.180/0001-00</v>
      </c>
      <c r="G326" s="327" t="str">
        <f>CAZUL!E323</f>
        <v>DPROSMED DISTRIBUIDORA DE PRODUTOS MEDICO-HOSPITALARES LTDA</v>
      </c>
      <c r="H326" s="328" t="str">
        <f>VLOOKUP(O326,DESPESAS!A$1:D$2034,2,FALSE)</f>
        <v>02.02</v>
      </c>
      <c r="I326" s="328" t="str">
        <f>VLOOKUP(O326,DESPESAS!A$1:D$2034,3,FALSE)</f>
        <v>MATERIAIS DE CONSUMO</v>
      </c>
      <c r="J326" s="329">
        <f>CAZUL!F323</f>
        <v>0</v>
      </c>
      <c r="K326" s="330">
        <f>CAZUL!G323</f>
        <v>128.62</v>
      </c>
      <c r="L326" s="329">
        <f>CAZUL!H323</f>
        <v>-5124.2000000001144</v>
      </c>
      <c r="M326" s="331" t="s">
        <v>1295</v>
      </c>
      <c r="N326" s="332"/>
      <c r="O326" s="333" t="str">
        <f>CAZUL!C323</f>
        <v>MATERIAL HOSPITALAR</v>
      </c>
    </row>
    <row r="327" spans="1:15" s="335" customFormat="1" ht="20.100000000000001" customHeight="1">
      <c r="A327" s="351">
        <v>551833000034441</v>
      </c>
      <c r="B327" s="323" t="s">
        <v>1294</v>
      </c>
      <c r="C327" s="324" t="str">
        <f>CAZUL!D324</f>
        <v>1/1NF 75895</v>
      </c>
      <c r="D327" s="325" t="str">
        <f>CAZUL!N324</f>
        <v>27/07/2022</v>
      </c>
      <c r="E327" s="323" t="str">
        <f>INICIO!D$5</f>
        <v>HOSPITAL E MATERNIDADE SÃO LUCAS</v>
      </c>
      <c r="F327" s="326" t="str">
        <f>VLOOKUP(G327,FORNECEDOR!$A$1:$B$1998,2,FALSE)</f>
        <v>11.449.180/0001-00</v>
      </c>
      <c r="G327" s="327" t="str">
        <f>CAZUL!E324</f>
        <v>DPROSMED DISTRIBUIDORA DE PRODUTOS MEDICO-HOSPITALARES LTDA</v>
      </c>
      <c r="H327" s="328" t="str">
        <f>VLOOKUP(O327,DESPESAS!A$1:D$2034,2,FALSE)</f>
        <v>02.02</v>
      </c>
      <c r="I327" s="328" t="str">
        <f>VLOOKUP(O327,DESPESAS!A$1:D$2034,3,FALSE)</f>
        <v>MATERIAIS DE CONSUMO</v>
      </c>
      <c r="J327" s="329">
        <f>CAZUL!F324</f>
        <v>0</v>
      </c>
      <c r="K327" s="330">
        <f>CAZUL!G324</f>
        <v>1670</v>
      </c>
      <c r="L327" s="329">
        <f>CAZUL!H324</f>
        <v>0</v>
      </c>
      <c r="M327" s="331" t="s">
        <v>1295</v>
      </c>
      <c r="N327" s="332"/>
      <c r="O327" s="333" t="str">
        <f>CAZUL!C324</f>
        <v>MATERIAL HOSPITALAR</v>
      </c>
    </row>
    <row r="328" spans="1:15" s="335" customFormat="1" ht="20.100000000000001" customHeight="1">
      <c r="A328" s="351">
        <v>551833000034441</v>
      </c>
      <c r="B328" s="323" t="s">
        <v>1294</v>
      </c>
      <c r="C328" s="324" t="str">
        <f>CAZUL!D325</f>
        <v>1/1NF 75899</v>
      </c>
      <c r="D328" s="325" t="str">
        <f>CAZUL!N325</f>
        <v>27/07/2022</v>
      </c>
      <c r="E328" s="323" t="str">
        <f>INICIO!D$5</f>
        <v>HOSPITAL E MATERNIDADE SÃO LUCAS</v>
      </c>
      <c r="F328" s="326" t="str">
        <f>VLOOKUP(G328,FORNECEDOR!$A$1:$B$1998,2,FALSE)</f>
        <v>11.449.180/0001-00</v>
      </c>
      <c r="G328" s="327" t="str">
        <f>CAZUL!E325</f>
        <v>DPROSMED DISTRIBUIDORA DE PRODUTOS MEDICO-HOSPITALARES LTDA</v>
      </c>
      <c r="H328" s="328" t="str">
        <f>VLOOKUP(O328,DESPESAS!A$1:D$2034,2,FALSE)</f>
        <v>02.01</v>
      </c>
      <c r="I328" s="328" t="str">
        <f>VLOOKUP(O328,DESPESAS!A$1:D$2034,3,FALSE)</f>
        <v>MEDICAMENTOS</v>
      </c>
      <c r="J328" s="329">
        <f>CAZUL!F325</f>
        <v>0</v>
      </c>
      <c r="K328" s="330">
        <f>CAZUL!G325</f>
        <v>61.88</v>
      </c>
      <c r="L328" s="329">
        <f>CAZUL!H325</f>
        <v>0</v>
      </c>
      <c r="M328" s="331" t="s">
        <v>1295</v>
      </c>
      <c r="N328" s="332"/>
      <c r="O328" s="333" t="str">
        <f>CAZUL!C325</f>
        <v>MEDICAMENTOS</v>
      </c>
    </row>
    <row r="329" spans="1:15" s="335" customFormat="1" ht="20.100000000000001" customHeight="1">
      <c r="A329" s="351">
        <v>551833000034441</v>
      </c>
      <c r="B329" s="323" t="s">
        <v>1294</v>
      </c>
      <c r="C329" s="324" t="str">
        <f>CAZUL!D326</f>
        <v>1/1NF 75897</v>
      </c>
      <c r="D329" s="325" t="str">
        <f>CAZUL!N326</f>
        <v>27/07/2022</v>
      </c>
      <c r="E329" s="323" t="str">
        <f>INICIO!D$5</f>
        <v>HOSPITAL E MATERNIDADE SÃO LUCAS</v>
      </c>
      <c r="F329" s="326" t="str">
        <f>VLOOKUP(G329,FORNECEDOR!$A$1:$B$1998,2,FALSE)</f>
        <v>11.449.180/0001-00</v>
      </c>
      <c r="G329" s="327" t="str">
        <f>CAZUL!E326</f>
        <v>DPROSMED DISTRIBUIDORA DE PRODUTOS MEDICO-HOSPITALARES LTDA</v>
      </c>
      <c r="H329" s="328" t="str">
        <f>VLOOKUP(O329,DESPESAS!A$1:D$2034,2,FALSE)</f>
        <v>02.02</v>
      </c>
      <c r="I329" s="328" t="str">
        <f>VLOOKUP(O329,DESPESAS!A$1:D$2034,3,FALSE)</f>
        <v>MATERIAIS DE CONSUMO</v>
      </c>
      <c r="J329" s="329">
        <f>CAZUL!F326</f>
        <v>0</v>
      </c>
      <c r="K329" s="330">
        <f>CAZUL!G326</f>
        <v>371.49</v>
      </c>
      <c r="L329" s="329">
        <f>CAZUL!H326</f>
        <v>-7227.5700000001143</v>
      </c>
      <c r="M329" s="331" t="s">
        <v>1295</v>
      </c>
      <c r="N329" s="332"/>
      <c r="O329" s="333" t="str">
        <f>CAZUL!C326</f>
        <v>MATERIAL HOSPITALAR</v>
      </c>
    </row>
    <row r="330" spans="1:15" s="335" customFormat="1" ht="20.100000000000001" customHeight="1">
      <c r="A330" s="353">
        <v>551604000008872</v>
      </c>
      <c r="B330" s="323" t="s">
        <v>1294</v>
      </c>
      <c r="C330" s="324" t="str">
        <f>CAZUL!D327</f>
        <v>1/1NF 206615</v>
      </c>
      <c r="D330" s="325" t="str">
        <f>CAZUL!N327</f>
        <v>27/07/2022</v>
      </c>
      <c r="E330" s="323" t="str">
        <f>INICIO!D$5</f>
        <v>HOSPITAL E MATERNIDADE SÃO LUCAS</v>
      </c>
      <c r="F330" s="326" t="str">
        <f>VLOOKUP(G330,FORNECEDOR!$A$1:$B$1998,2,FALSE)</f>
        <v>05.329.222/0001-76</v>
      </c>
      <c r="G330" s="327" t="str">
        <f>CAZUL!E327</f>
        <v>SELLENE COMERCIO E REPRESENTACOES LTDA</v>
      </c>
      <c r="H330" s="328" t="str">
        <f>VLOOKUP(O330,DESPESAS!A$1:D$2034,2,FALSE)</f>
        <v>02.02</v>
      </c>
      <c r="I330" s="328" t="str">
        <f>VLOOKUP(O330,DESPESAS!A$1:D$2034,3,FALSE)</f>
        <v>MATERIAIS DE CONSUMO</v>
      </c>
      <c r="J330" s="329">
        <f>CAZUL!F327</f>
        <v>0</v>
      </c>
      <c r="K330" s="330">
        <f>CAZUL!G327</f>
        <v>2971.42</v>
      </c>
      <c r="L330" s="329">
        <f>CAZUL!H327</f>
        <v>-10198.990000000114</v>
      </c>
      <c r="M330" s="331" t="s">
        <v>1295</v>
      </c>
      <c r="N330" s="332"/>
      <c r="O330" s="333" t="str">
        <f>CAZUL!C327</f>
        <v>MATERIAL HOSPITALAR</v>
      </c>
    </row>
    <row r="331" spans="1:15" s="335" customFormat="1" ht="20.100000000000001" customHeight="1">
      <c r="A331" s="351">
        <v>551833000034441</v>
      </c>
      <c r="B331" s="323" t="s">
        <v>1294</v>
      </c>
      <c r="C331" s="324" t="str">
        <f>CAZUL!D328</f>
        <v>1/1NF 76237</v>
      </c>
      <c r="D331" s="325" t="str">
        <f>CAZUL!N328</f>
        <v>27/07/2022</v>
      </c>
      <c r="E331" s="323" t="str">
        <f>INICIO!D$5</f>
        <v>HOSPITAL E MATERNIDADE SÃO LUCAS</v>
      </c>
      <c r="F331" s="326" t="str">
        <f>VLOOKUP(G331,FORNECEDOR!$A$1:$B$1998,2,FALSE)</f>
        <v>11.449.180/0001-00</v>
      </c>
      <c r="G331" s="327" t="str">
        <f>CAZUL!E328</f>
        <v>DPROSMED DISTRIBUIDORA DE PRODUTOS MEDICO-HOSPITALARES LTDA</v>
      </c>
      <c r="H331" s="328" t="str">
        <f>VLOOKUP(O331,DESPESAS!A$1:D$2034,2,FALSE)</f>
        <v>02.01</v>
      </c>
      <c r="I331" s="328" t="str">
        <f>VLOOKUP(O331,DESPESAS!A$1:D$2034,3,FALSE)</f>
        <v>MEDICAMENTOS</v>
      </c>
      <c r="J331" s="329">
        <f>CAZUL!F328</f>
        <v>0</v>
      </c>
      <c r="K331" s="330">
        <f>CAZUL!G328</f>
        <v>158.76</v>
      </c>
      <c r="L331" s="329">
        <f>CAZUL!H328</f>
        <v>0</v>
      </c>
      <c r="M331" s="331" t="s">
        <v>1295</v>
      </c>
      <c r="N331" s="332"/>
      <c r="O331" s="333" t="str">
        <f>CAZUL!C328</f>
        <v>MEDICAMENTOS</v>
      </c>
    </row>
    <row r="332" spans="1:15" s="335" customFormat="1" ht="20.100000000000001" customHeight="1">
      <c r="A332" s="351">
        <v>551833000034441</v>
      </c>
      <c r="B332" s="323" t="s">
        <v>1294</v>
      </c>
      <c r="C332" s="324" t="str">
        <f>CAZUL!D329</f>
        <v>1/1NF 76239</v>
      </c>
      <c r="D332" s="325" t="str">
        <f>CAZUL!N329</f>
        <v>27/07/2022</v>
      </c>
      <c r="E332" s="323" t="str">
        <f>INICIO!D$5</f>
        <v>HOSPITAL E MATERNIDADE SÃO LUCAS</v>
      </c>
      <c r="F332" s="326" t="str">
        <f>VLOOKUP(G332,FORNECEDOR!$A$1:$B$1998,2,FALSE)</f>
        <v>11.449.180/0001-00</v>
      </c>
      <c r="G332" s="327" t="str">
        <f>CAZUL!E329</f>
        <v>DPROSMED DISTRIBUIDORA DE PRODUTOS MEDICO-HOSPITALARES LTDA</v>
      </c>
      <c r="H332" s="328" t="str">
        <f>VLOOKUP(O332,DESPESAS!A$1:D$2034,2,FALSE)</f>
        <v>02.01</v>
      </c>
      <c r="I332" s="328" t="str">
        <f>VLOOKUP(O332,DESPESAS!A$1:D$2034,3,FALSE)</f>
        <v>MEDICAMENTOS</v>
      </c>
      <c r="J332" s="329">
        <f>CAZUL!F329</f>
        <v>0</v>
      </c>
      <c r="K332" s="330">
        <f>CAZUL!G329</f>
        <v>4475.5600000000004</v>
      </c>
      <c r="L332" s="329">
        <f>CAZUL!H329</f>
        <v>0</v>
      </c>
      <c r="M332" s="331" t="s">
        <v>1295</v>
      </c>
      <c r="N332" s="332"/>
      <c r="O332" s="333" t="str">
        <f>CAZUL!C329</f>
        <v>MEDICAMENTOS</v>
      </c>
    </row>
    <row r="333" spans="1:15" s="335" customFormat="1" ht="20.100000000000001" customHeight="1">
      <c r="A333" s="351">
        <v>551833000034441</v>
      </c>
      <c r="B333" s="323" t="s">
        <v>1294</v>
      </c>
      <c r="C333" s="324" t="str">
        <f>CAZUL!D330</f>
        <v>1/1NF 76241</v>
      </c>
      <c r="D333" s="325" t="str">
        <f>CAZUL!N330</f>
        <v>27/07/2022</v>
      </c>
      <c r="E333" s="323" t="str">
        <f>INICIO!D$5</f>
        <v>HOSPITAL E MATERNIDADE SÃO LUCAS</v>
      </c>
      <c r="F333" s="326" t="str">
        <f>VLOOKUP(G333,FORNECEDOR!$A$1:$B$1998,2,FALSE)</f>
        <v>11.449.180/0001-00</v>
      </c>
      <c r="G333" s="327" t="str">
        <f>CAZUL!E330</f>
        <v>DPROSMED DISTRIBUIDORA DE PRODUTOS MEDICO-HOSPITALARES LTDA</v>
      </c>
      <c r="H333" s="328" t="str">
        <f>VLOOKUP(O333,DESPESAS!A$1:D$2034,2,FALSE)</f>
        <v>02.01</v>
      </c>
      <c r="I333" s="328" t="str">
        <f>VLOOKUP(O333,DESPESAS!A$1:D$2034,3,FALSE)</f>
        <v>MEDICAMENTOS</v>
      </c>
      <c r="J333" s="329">
        <f>CAZUL!F330</f>
        <v>0</v>
      </c>
      <c r="K333" s="330">
        <f>CAZUL!G330</f>
        <v>26</v>
      </c>
      <c r="L333" s="329">
        <f>CAZUL!H330</f>
        <v>0</v>
      </c>
      <c r="M333" s="331" t="s">
        <v>1295</v>
      </c>
      <c r="N333" s="332"/>
      <c r="O333" s="333" t="str">
        <f>CAZUL!C330</f>
        <v>MEDICAMENTOS</v>
      </c>
    </row>
    <row r="334" spans="1:15" s="335" customFormat="1" ht="20.100000000000001" customHeight="1">
      <c r="A334" s="351">
        <v>551833000034441</v>
      </c>
      <c r="B334" s="323" t="s">
        <v>1294</v>
      </c>
      <c r="C334" s="324" t="str">
        <f>CAZUL!D331</f>
        <v>1/1NF 76285</v>
      </c>
      <c r="D334" s="325" t="str">
        <f>CAZUL!N331</f>
        <v>27/07/2022</v>
      </c>
      <c r="E334" s="323" t="str">
        <f>INICIO!D$5</f>
        <v>HOSPITAL E MATERNIDADE SÃO LUCAS</v>
      </c>
      <c r="F334" s="326" t="str">
        <f>VLOOKUP(G334,FORNECEDOR!$A$1:$B$1998,2,FALSE)</f>
        <v>11.449.180/0001-00</v>
      </c>
      <c r="G334" s="327" t="str">
        <f>CAZUL!E331</f>
        <v>DPROSMED DISTRIBUIDORA DE PRODUTOS MEDICO-HOSPITALARES LTDA</v>
      </c>
      <c r="H334" s="328" t="str">
        <f>VLOOKUP(O334,DESPESAS!A$1:D$2034,2,FALSE)</f>
        <v>02.02</v>
      </c>
      <c r="I334" s="328" t="str">
        <f>VLOOKUP(O334,DESPESAS!A$1:D$2034,3,FALSE)</f>
        <v>MATERIAIS DE CONSUMO</v>
      </c>
      <c r="J334" s="329">
        <f>CAZUL!F331</f>
        <v>0</v>
      </c>
      <c r="K334" s="330">
        <f>CAZUL!G331</f>
        <v>1131.52</v>
      </c>
      <c r="L334" s="329">
        <f>CAZUL!H331</f>
        <v>-15990.830000000115</v>
      </c>
      <c r="M334" s="331" t="s">
        <v>1295</v>
      </c>
      <c r="N334" s="336" t="s">
        <v>1287</v>
      </c>
      <c r="O334" s="333" t="str">
        <f>CAZUL!C331</f>
        <v>MATERIAL HOSPITALAR</v>
      </c>
    </row>
    <row r="335" spans="1:15" s="335" customFormat="1" ht="20.100000000000001" customHeight="1">
      <c r="A335" s="351">
        <v>551833000034441</v>
      </c>
      <c r="B335" s="323" t="s">
        <v>1294</v>
      </c>
      <c r="C335" s="324" t="str">
        <f>CAZUL!D332</f>
        <v>1/2NF 76684</v>
      </c>
      <c r="D335" s="325" t="str">
        <f>CAZUL!N332</f>
        <v>27/07/2022</v>
      </c>
      <c r="E335" s="323" t="str">
        <f>INICIO!D$5</f>
        <v>HOSPITAL E MATERNIDADE SÃO LUCAS</v>
      </c>
      <c r="F335" s="326" t="str">
        <f>VLOOKUP(G335,FORNECEDOR!$A$1:$B$1998,2,FALSE)</f>
        <v>11.449.180/0001-00</v>
      </c>
      <c r="G335" s="327" t="str">
        <f>CAZUL!E332</f>
        <v>DPROSMED DISTRIBUIDORA DE PRODUTOS MEDICO-HOSPITALARES LTDA</v>
      </c>
      <c r="H335" s="328" t="str">
        <f>VLOOKUP(O335,DESPESAS!A$1:D$2034,2,FALSE)</f>
        <v>02.01</v>
      </c>
      <c r="I335" s="328" t="str">
        <f>VLOOKUP(O335,DESPESAS!A$1:D$2034,3,FALSE)</f>
        <v>MEDICAMENTOS</v>
      </c>
      <c r="J335" s="329">
        <f>CAZUL!F332</f>
        <v>0</v>
      </c>
      <c r="K335" s="330">
        <f>CAZUL!G332</f>
        <v>186</v>
      </c>
      <c r="L335" s="329">
        <f>CAZUL!H332</f>
        <v>0</v>
      </c>
      <c r="M335" s="331" t="s">
        <v>1295</v>
      </c>
      <c r="N335" s="337"/>
      <c r="O335" s="333" t="str">
        <f>CAZUL!C332</f>
        <v>MEDICAMENTOS</v>
      </c>
    </row>
    <row r="336" spans="1:15" s="335" customFormat="1" ht="20.100000000000001" customHeight="1">
      <c r="A336" s="351">
        <v>551833000034441</v>
      </c>
      <c r="B336" s="323" t="s">
        <v>1294</v>
      </c>
      <c r="C336" s="324" t="str">
        <f>CAZUL!D333</f>
        <v>2/2NF 76684</v>
      </c>
      <c r="D336" s="325" t="str">
        <f>CAZUL!N333</f>
        <v>27/07/2022</v>
      </c>
      <c r="E336" s="323" t="str">
        <f>INICIO!D$5</f>
        <v>HOSPITAL E MATERNIDADE SÃO LUCAS</v>
      </c>
      <c r="F336" s="326" t="str">
        <f>VLOOKUP(G336,FORNECEDOR!$A$1:$B$1998,2,FALSE)</f>
        <v>11.449.180/0001-00</v>
      </c>
      <c r="G336" s="327" t="str">
        <f>CAZUL!E333</f>
        <v>DPROSMED DISTRIBUIDORA DE PRODUTOS MEDICO-HOSPITALARES LTDA</v>
      </c>
      <c r="H336" s="328" t="str">
        <f>VLOOKUP(O336,DESPESAS!A$1:D$2034,2,FALSE)</f>
        <v>02.02</v>
      </c>
      <c r="I336" s="328" t="str">
        <f>VLOOKUP(O336,DESPESAS!A$1:D$2034,3,FALSE)</f>
        <v>MATERIAIS DE CONSUMO</v>
      </c>
      <c r="J336" s="329">
        <f>CAZUL!F333</f>
        <v>0</v>
      </c>
      <c r="K336" s="330">
        <f>CAZUL!G333</f>
        <v>1858.14</v>
      </c>
      <c r="L336" s="329">
        <f>CAZUL!H333</f>
        <v>-18034.970000000114</v>
      </c>
      <c r="M336" s="331" t="s">
        <v>1295</v>
      </c>
      <c r="N336" s="337"/>
      <c r="O336" s="333" t="str">
        <f>CAZUL!C333</f>
        <v>MATERIAL HOSPITALAR</v>
      </c>
    </row>
    <row r="337" spans="1:15" s="335" customFormat="1" ht="20.100000000000001" customHeight="1">
      <c r="A337" s="354">
        <v>550239000007078</v>
      </c>
      <c r="B337" s="323" t="s">
        <v>1294</v>
      </c>
      <c r="C337" s="324" t="str">
        <f>CAZUL!D334</f>
        <v>1/1NF 5950</v>
      </c>
      <c r="D337" s="325" t="str">
        <f>CAZUL!N334</f>
        <v>28/07/2022</v>
      </c>
      <c r="E337" s="323" t="str">
        <f>INICIO!D$5</f>
        <v>HOSPITAL E MATERNIDADE SÃO LUCAS</v>
      </c>
      <c r="F337" s="326" t="str">
        <f>VLOOKUP(G337,FORNECEDOR!$A$1:$B$1998,2,FALSE)</f>
        <v>02.347.734/0001-77</v>
      </c>
      <c r="G337" s="327" t="str">
        <f>CAZUL!E334</f>
        <v xml:space="preserve">MAX ELETRO E MAGAZINE LTDA </v>
      </c>
      <c r="H337" s="328" t="str">
        <f>VLOOKUP(O337,DESPESAS!A$1:D$2034,2,FALSE)</f>
        <v>02.07</v>
      </c>
      <c r="I337" s="328" t="str">
        <f>VLOOKUP(O337,DESPESAS!A$1:D$2034,3,FALSE)</f>
        <v>Materiais de Escritório</v>
      </c>
      <c r="J337" s="329">
        <f>CAZUL!F334</f>
        <v>0</v>
      </c>
      <c r="K337" s="330">
        <f>CAZUL!G334</f>
        <v>1983.4</v>
      </c>
      <c r="L337" s="329">
        <f>CAZUL!H334</f>
        <v>-1983.4000000001129</v>
      </c>
      <c r="M337" s="331" t="s">
        <v>1295</v>
      </c>
      <c r="N337" s="337"/>
      <c r="O337" s="333" t="str">
        <f>CAZUL!C334</f>
        <v>Materiais de Escritório</v>
      </c>
    </row>
    <row r="338" spans="1:15" s="335" customFormat="1" ht="20.100000000000001" customHeight="1">
      <c r="A338" s="354">
        <v>10541</v>
      </c>
      <c r="B338" s="323" t="s">
        <v>1294</v>
      </c>
      <c r="C338" s="324" t="str">
        <f>CAZUL!D335</f>
        <v>Férias</v>
      </c>
      <c r="D338" s="325" t="str">
        <f>CAZUL!N335</f>
        <v>28/07/2022</v>
      </c>
      <c r="E338" s="323" t="str">
        <f>INICIO!D$5</f>
        <v>HOSPITAL E MATERNIDADE SÃO LUCAS</v>
      </c>
      <c r="F338" s="326" t="str">
        <f>VLOOKUP(G338,FORNECEDOR!$A$1:$B$1998,2,FALSE)</f>
        <v>000.949.853-24</v>
      </c>
      <c r="G338" s="327" t="str">
        <f>CAZUL!E335</f>
        <v>CARLOS ANDRE BATISTA DOS SANTOS</v>
      </c>
      <c r="H338" s="328" t="str">
        <f>VLOOKUP(O338,DESPESAS!A$1:D$2034,2,FALSE)</f>
        <v>01.04</v>
      </c>
      <c r="I338" s="328" t="str">
        <f>VLOOKUP(O338,DESPESAS!A$1:D$2034,3,FALSE)</f>
        <v>FÉRIAS</v>
      </c>
      <c r="J338" s="329">
        <f>CAZUL!F335</f>
        <v>0</v>
      </c>
      <c r="K338" s="330">
        <f>CAZUL!G335</f>
        <v>1782.86</v>
      </c>
      <c r="L338" s="329">
        <f>CAZUL!H335</f>
        <v>0</v>
      </c>
      <c r="M338" s="331" t="s">
        <v>1295</v>
      </c>
      <c r="N338" s="337"/>
      <c r="O338" s="333" t="str">
        <f>CAZUL!C335</f>
        <v>Férias</v>
      </c>
    </row>
    <row r="339" spans="1:15" s="335" customFormat="1" ht="20.100000000000001" customHeight="1">
      <c r="A339" s="354">
        <v>10541</v>
      </c>
      <c r="B339" s="323" t="s">
        <v>1294</v>
      </c>
      <c r="C339" s="324" t="str">
        <f>CAZUL!D336</f>
        <v>Férias</v>
      </c>
      <c r="D339" s="325" t="str">
        <f>CAZUL!N336</f>
        <v>28/07/2022</v>
      </c>
      <c r="E339" s="323" t="str">
        <f>INICIO!D$5</f>
        <v>HOSPITAL E MATERNIDADE SÃO LUCAS</v>
      </c>
      <c r="F339" s="326" t="str">
        <f>VLOOKUP(G339,FORNECEDOR!$A$1:$B$1998,2,FALSE)</f>
        <v>387.892.723-15</v>
      </c>
      <c r="G339" s="327" t="str">
        <f>CAZUL!E336</f>
        <v>JOSE APARECIDO CARDOSO SAMPAIO</v>
      </c>
      <c r="H339" s="328" t="str">
        <f>VLOOKUP(O339,DESPESAS!A$1:D$2034,2,FALSE)</f>
        <v>01.04</v>
      </c>
      <c r="I339" s="328" t="str">
        <f>VLOOKUP(O339,DESPESAS!A$1:D$2034,3,FALSE)</f>
        <v>FÉRIAS</v>
      </c>
      <c r="J339" s="329">
        <f>CAZUL!F336</f>
        <v>0</v>
      </c>
      <c r="K339" s="330">
        <f>CAZUL!G336</f>
        <v>2044.34</v>
      </c>
      <c r="L339" s="329">
        <f>CAZUL!H336</f>
        <v>0</v>
      </c>
      <c r="M339" s="331" t="s">
        <v>1295</v>
      </c>
      <c r="N339" s="337"/>
      <c r="O339" s="333" t="str">
        <f>CAZUL!C336</f>
        <v>Férias</v>
      </c>
    </row>
    <row r="340" spans="1:15" s="335" customFormat="1" ht="20.100000000000001" customHeight="1">
      <c r="A340" s="354">
        <v>10541</v>
      </c>
      <c r="B340" s="323" t="s">
        <v>1294</v>
      </c>
      <c r="C340" s="324" t="str">
        <f>CAZUL!D337</f>
        <v>Férias</v>
      </c>
      <c r="D340" s="325" t="str">
        <f>CAZUL!N337</f>
        <v>28/07/2022</v>
      </c>
      <c r="E340" s="323" t="str">
        <f>INICIO!D$5</f>
        <v>HOSPITAL E MATERNIDADE SÃO LUCAS</v>
      </c>
      <c r="F340" s="326" t="str">
        <f>VLOOKUP(G340,FORNECEDOR!$A$1:$B$1998,2,FALSE)</f>
        <v>056.191.833-35</v>
      </c>
      <c r="G340" s="327" t="str">
        <f>CAZUL!E337</f>
        <v>MARIA ANDERLANIA BATISTA DA SILVA</v>
      </c>
      <c r="H340" s="328" t="str">
        <f>VLOOKUP(O340,DESPESAS!A$1:D$2034,2,FALSE)</f>
        <v>01.04</v>
      </c>
      <c r="I340" s="328" t="str">
        <f>VLOOKUP(O340,DESPESAS!A$1:D$2034,3,FALSE)</f>
        <v>FÉRIAS</v>
      </c>
      <c r="J340" s="329">
        <f>CAZUL!F337</f>
        <v>0</v>
      </c>
      <c r="K340" s="330">
        <f>CAZUL!G337</f>
        <v>2032.85</v>
      </c>
      <c r="L340" s="329">
        <f>CAZUL!H337</f>
        <v>0</v>
      </c>
      <c r="M340" s="331" t="s">
        <v>1295</v>
      </c>
      <c r="N340" s="337"/>
      <c r="O340" s="333" t="str">
        <f>CAZUL!C337</f>
        <v>Férias</v>
      </c>
    </row>
    <row r="341" spans="1:15" s="335" customFormat="1" ht="20.100000000000001" customHeight="1">
      <c r="A341" s="354">
        <v>10541</v>
      </c>
      <c r="B341" s="323" t="s">
        <v>1294</v>
      </c>
      <c r="C341" s="324" t="str">
        <f>CAZUL!D338</f>
        <v>Férias</v>
      </c>
      <c r="D341" s="325" t="str">
        <f>CAZUL!N338</f>
        <v>28/07/2022</v>
      </c>
      <c r="E341" s="323" t="str">
        <f>INICIO!D$5</f>
        <v>HOSPITAL E MATERNIDADE SÃO LUCAS</v>
      </c>
      <c r="F341" s="326" t="str">
        <f>VLOOKUP(G341,FORNECEDOR!$A$1:$B$1998,2,FALSE)</f>
        <v>387.256.813-20</v>
      </c>
      <c r="G341" s="327" t="str">
        <f>CAZUL!E338</f>
        <v>MARIA EDNEUMA DOS SANTOS</v>
      </c>
      <c r="H341" s="328" t="str">
        <f>VLOOKUP(O341,DESPESAS!A$1:D$2034,2,FALSE)</f>
        <v>01.04</v>
      </c>
      <c r="I341" s="328" t="str">
        <f>VLOOKUP(O341,DESPESAS!A$1:D$2034,3,FALSE)</f>
        <v>FÉRIAS</v>
      </c>
      <c r="J341" s="329">
        <f>CAZUL!F338</f>
        <v>0</v>
      </c>
      <c r="K341" s="330">
        <f>CAZUL!G338</f>
        <v>2082.35</v>
      </c>
      <c r="L341" s="329">
        <f>CAZUL!H338</f>
        <v>0</v>
      </c>
      <c r="M341" s="331" t="s">
        <v>1295</v>
      </c>
      <c r="N341" s="337"/>
      <c r="O341" s="333" t="str">
        <f>CAZUL!C338</f>
        <v>Férias</v>
      </c>
    </row>
    <row r="342" spans="1:15" s="335" customFormat="1" ht="20.100000000000001" customHeight="1">
      <c r="A342" s="354">
        <v>10541</v>
      </c>
      <c r="B342" s="323" t="s">
        <v>1294</v>
      </c>
      <c r="C342" s="324" t="str">
        <f>CAZUL!D339</f>
        <v>Férias</v>
      </c>
      <c r="D342" s="325" t="str">
        <f>CAZUL!N339</f>
        <v>28/07/2022</v>
      </c>
      <c r="E342" s="323" t="str">
        <f>INICIO!D$5</f>
        <v>HOSPITAL E MATERNIDADE SÃO LUCAS</v>
      </c>
      <c r="F342" s="326" t="str">
        <f>VLOOKUP(G342,FORNECEDOR!$A$1:$B$1998,2,FALSE)</f>
        <v>649.855.803-25</v>
      </c>
      <c r="G342" s="327" t="str">
        <f>CAZUL!E339</f>
        <v>RAIMUNDO GLYFITON MARTINS DOS SANTOS</v>
      </c>
      <c r="H342" s="328" t="str">
        <f>VLOOKUP(O342,DESPESAS!A$1:D$2034,2,FALSE)</f>
        <v>01.04</v>
      </c>
      <c r="I342" s="328" t="str">
        <f>VLOOKUP(O342,DESPESAS!A$1:D$2034,3,FALSE)</f>
        <v>FÉRIAS</v>
      </c>
      <c r="J342" s="329">
        <f>CAZUL!F339</f>
        <v>0</v>
      </c>
      <c r="K342" s="330">
        <f>CAZUL!G339</f>
        <v>2674.39</v>
      </c>
      <c r="L342" s="329">
        <f>CAZUL!H339</f>
        <v>0</v>
      </c>
      <c r="M342" s="331" t="s">
        <v>1295</v>
      </c>
      <c r="N342" s="337"/>
      <c r="O342" s="333" t="str">
        <f>CAZUL!C339</f>
        <v>Férias</v>
      </c>
    </row>
    <row r="343" spans="1:15" s="335" customFormat="1" ht="20.100000000000001" customHeight="1">
      <c r="A343" s="354">
        <v>10541</v>
      </c>
      <c r="B343" s="323" t="s">
        <v>1294</v>
      </c>
      <c r="C343" s="324" t="str">
        <f>CAZUL!D340</f>
        <v>Férias</v>
      </c>
      <c r="D343" s="325" t="str">
        <f>CAZUL!N340</f>
        <v>28/07/2022</v>
      </c>
      <c r="E343" s="323" t="str">
        <f>INICIO!D$5</f>
        <v>HOSPITAL E MATERNIDADE SÃO LUCAS</v>
      </c>
      <c r="F343" s="326" t="str">
        <f>VLOOKUP(G343,FORNECEDOR!$A$1:$B$1998,2,FALSE)</f>
        <v>012.052.283-73</v>
      </c>
      <c r="G343" s="327" t="str">
        <f>CAZUL!E340</f>
        <v>SANDRA PEREIRA DE CARVALHO SILVA</v>
      </c>
      <c r="H343" s="328" t="str">
        <f>VLOOKUP(O343,DESPESAS!A$1:D$2034,2,FALSE)</f>
        <v>01.04</v>
      </c>
      <c r="I343" s="328" t="str">
        <f>VLOOKUP(O343,DESPESAS!A$1:D$2034,3,FALSE)</f>
        <v>FÉRIAS</v>
      </c>
      <c r="J343" s="329">
        <f>CAZUL!F340</f>
        <v>0</v>
      </c>
      <c r="K343" s="330">
        <f>CAZUL!G340</f>
        <v>2132.62</v>
      </c>
      <c r="L343" s="329">
        <f>CAZUL!H340</f>
        <v>-14732.810000000114</v>
      </c>
      <c r="M343" s="331" t="s">
        <v>1295</v>
      </c>
      <c r="N343" s="337"/>
      <c r="O343" s="333" t="str">
        <f>CAZUL!C340</f>
        <v>Férias</v>
      </c>
    </row>
    <row r="344" spans="1:15" s="335" customFormat="1" ht="20.100000000000001" customHeight="1">
      <c r="A344" s="351">
        <v>553546000104135</v>
      </c>
      <c r="B344" s="323" t="s">
        <v>1294</v>
      </c>
      <c r="C344" s="324" t="str">
        <f>CAZUL!D341</f>
        <v>1/1NF 2948</v>
      </c>
      <c r="D344" s="325" t="str">
        <f>CAZUL!N341</f>
        <v>28/07/2022</v>
      </c>
      <c r="E344" s="323" t="str">
        <f>INICIO!D$5</f>
        <v>HOSPITAL E MATERNIDADE SÃO LUCAS</v>
      </c>
      <c r="F344" s="326" t="str">
        <f>VLOOKUP(G344,FORNECEDOR!$A$1:$B$1998,2,FALSE)</f>
        <v>21.152.532/0001-14</v>
      </c>
      <c r="G344" s="327" t="str">
        <f>CAZUL!E341</f>
        <v>I9 DISTRIBUICAO E COMERCIO LTDA</v>
      </c>
      <c r="H344" s="328" t="str">
        <f>VLOOKUP(O344,DESPESAS!A$1:D$2034,2,FALSE)</f>
        <v>02.01</v>
      </c>
      <c r="I344" s="328" t="str">
        <f>VLOOKUP(O344,DESPESAS!A$1:D$2034,3,FALSE)</f>
        <v>MEDICAMENTOS</v>
      </c>
      <c r="J344" s="329">
        <f>CAZUL!F341</f>
        <v>0</v>
      </c>
      <c r="K344" s="330">
        <f>CAZUL!G341</f>
        <v>9146.5499999999993</v>
      </c>
      <c r="L344" s="329">
        <f>CAZUL!H341</f>
        <v>0</v>
      </c>
      <c r="M344" s="331" t="s">
        <v>1295</v>
      </c>
      <c r="N344" s="337"/>
      <c r="O344" s="333" t="str">
        <f>CAZUL!C341</f>
        <v>MEDICAMENTOS</v>
      </c>
    </row>
    <row r="345" spans="1:15" s="335" customFormat="1" ht="20.100000000000001" customHeight="1">
      <c r="A345" s="351">
        <v>553546000104135</v>
      </c>
      <c r="B345" s="323" t="s">
        <v>1294</v>
      </c>
      <c r="C345" s="324" t="str">
        <f>CAZUL!D342</f>
        <v>1/1NF 2947</v>
      </c>
      <c r="D345" s="325" t="str">
        <f>CAZUL!N342</f>
        <v>28/07/2022</v>
      </c>
      <c r="E345" s="323" t="str">
        <f>INICIO!D$5</f>
        <v>HOSPITAL E MATERNIDADE SÃO LUCAS</v>
      </c>
      <c r="F345" s="326" t="str">
        <f>VLOOKUP(G345,FORNECEDOR!$A$1:$B$1998,2,FALSE)</f>
        <v>21.152.532/0001-14</v>
      </c>
      <c r="G345" s="327" t="str">
        <f>CAZUL!E342</f>
        <v>I9 DISTRIBUICAO E COMERCIO LTDA</v>
      </c>
      <c r="H345" s="328" t="str">
        <f>VLOOKUP(O345,DESPESAS!A$1:D$2034,2,FALSE)</f>
        <v>02.02</v>
      </c>
      <c r="I345" s="328" t="str">
        <f>VLOOKUP(O345,DESPESAS!A$1:D$2034,3,FALSE)</f>
        <v>MATERIAIS DE CONSUMO</v>
      </c>
      <c r="J345" s="329">
        <f>CAZUL!F342</f>
        <v>0</v>
      </c>
      <c r="K345" s="330">
        <f>CAZUL!G342</f>
        <v>2169.87</v>
      </c>
      <c r="L345" s="329">
        <f>CAZUL!H342</f>
        <v>0</v>
      </c>
      <c r="M345" s="331" t="s">
        <v>1295</v>
      </c>
      <c r="N345" s="337"/>
      <c r="O345" s="333" t="str">
        <f>CAZUL!C342</f>
        <v>MATERIAL HOSPITALAR</v>
      </c>
    </row>
    <row r="346" spans="1:15" s="335" customFormat="1" ht="20.100000000000001" customHeight="1">
      <c r="A346" s="354">
        <v>553515000015168</v>
      </c>
      <c r="B346" s="323" t="s">
        <v>1294</v>
      </c>
      <c r="C346" s="324" t="str">
        <f>CAZUL!D343</f>
        <v>1/1NF 5673</v>
      </c>
      <c r="D346" s="325" t="str">
        <f>CAZUL!N343</f>
        <v>28/07/2022</v>
      </c>
      <c r="E346" s="323" t="str">
        <f>INICIO!D$5</f>
        <v>HOSPITAL E MATERNIDADE SÃO LUCAS</v>
      </c>
      <c r="F346" s="326" t="str">
        <f>VLOOKUP(G346,FORNECEDOR!$A$1:$B$1998,2,FALSE)</f>
        <v>27.589.757/0001-19</v>
      </c>
      <c r="G346" s="327" t="str">
        <f>CAZUL!E343</f>
        <v>BELIEVE FARMA COM. ME E MAT. H</v>
      </c>
      <c r="H346" s="328" t="str">
        <f>VLOOKUP(O346,DESPESAS!A$1:D$2034,2,FALSE)</f>
        <v>02.02</v>
      </c>
      <c r="I346" s="328" t="str">
        <f>VLOOKUP(O346,DESPESAS!A$1:D$2034,3,FALSE)</f>
        <v>MATERIAIS DE CONSUMO</v>
      </c>
      <c r="J346" s="329">
        <f>CAZUL!F343</f>
        <v>0</v>
      </c>
      <c r="K346" s="330">
        <f>CAZUL!G343</f>
        <v>1448.5</v>
      </c>
      <c r="L346" s="329">
        <f>CAZUL!H343</f>
        <v>0</v>
      </c>
      <c r="M346" s="331" t="s">
        <v>1295</v>
      </c>
      <c r="N346" s="337"/>
      <c r="O346" s="333" t="str">
        <f>CAZUL!C343</f>
        <v>MATERIAL HOSPITALAR</v>
      </c>
    </row>
    <row r="347" spans="1:15" s="335" customFormat="1" ht="20.100000000000001" customHeight="1">
      <c r="A347" s="351">
        <v>552889000036833</v>
      </c>
      <c r="B347" s="323" t="s">
        <v>1294</v>
      </c>
      <c r="C347" s="324" t="str">
        <f>CAZUL!D344</f>
        <v>1/2NF 161233</v>
      </c>
      <c r="D347" s="325" t="str">
        <f>CAZUL!N344</f>
        <v>28/07/2022</v>
      </c>
      <c r="E347" s="323" t="str">
        <f>INICIO!D$5</f>
        <v>HOSPITAL E MATERNIDADE SÃO LUCAS</v>
      </c>
      <c r="F347" s="326" t="str">
        <f>VLOOKUP(G347,FORNECEDOR!$A$1:$B$1998,2,FALSE)</f>
        <v>21.596.736/0001-44</v>
      </c>
      <c r="G347" s="327" t="str">
        <f>CAZUL!E344</f>
        <v>ULTRAMEGA DISTRIBUIDORA HOSPITALAR LTDA</v>
      </c>
      <c r="H347" s="328" t="str">
        <f>VLOOKUP(O347,DESPESAS!A$1:D$2034,2,FALSE)</f>
        <v>02.02</v>
      </c>
      <c r="I347" s="328" t="str">
        <f>VLOOKUP(O347,DESPESAS!A$1:D$2034,3,FALSE)</f>
        <v>MATERIAIS DE CONSUMO</v>
      </c>
      <c r="J347" s="329">
        <f>CAZUL!F344</f>
        <v>0</v>
      </c>
      <c r="K347" s="330">
        <f>CAZUL!G344</f>
        <v>1496</v>
      </c>
      <c r="L347" s="329">
        <f>CAZUL!H344</f>
        <v>0</v>
      </c>
      <c r="M347" s="331" t="s">
        <v>1295</v>
      </c>
      <c r="N347" s="337"/>
      <c r="O347" s="333" t="str">
        <f>CAZUL!C344</f>
        <v>MATERIAL HOSPITALAR</v>
      </c>
    </row>
    <row r="348" spans="1:15" s="335" customFormat="1" ht="20.100000000000001" customHeight="1">
      <c r="A348" s="351">
        <v>552889000036833</v>
      </c>
      <c r="B348" s="323" t="s">
        <v>1294</v>
      </c>
      <c r="C348" s="324" t="str">
        <f>CAZUL!D345</f>
        <v>2/2NF 161233</v>
      </c>
      <c r="D348" s="325" t="str">
        <f>CAZUL!N345</f>
        <v>28/07/2022</v>
      </c>
      <c r="E348" s="323" t="str">
        <f>INICIO!D$5</f>
        <v>HOSPITAL E MATERNIDADE SÃO LUCAS</v>
      </c>
      <c r="F348" s="326" t="str">
        <f>VLOOKUP(G348,FORNECEDOR!$A$1:$B$1998,2,FALSE)</f>
        <v>21.596.736/0001-44</v>
      </c>
      <c r="G348" s="327" t="str">
        <f>CAZUL!E345</f>
        <v>ULTRAMEGA DISTRIBUIDORA HOSPITALAR LTDA</v>
      </c>
      <c r="H348" s="328" t="str">
        <f>VLOOKUP(O348,DESPESAS!A$1:D$2034,2,FALSE)</f>
        <v>02.01</v>
      </c>
      <c r="I348" s="328" t="str">
        <f>VLOOKUP(O348,DESPESAS!A$1:D$2034,3,FALSE)</f>
        <v>MEDICAMENTOS</v>
      </c>
      <c r="J348" s="329">
        <f>CAZUL!F345</f>
        <v>0</v>
      </c>
      <c r="K348" s="330">
        <f>CAZUL!G345</f>
        <v>3326.62</v>
      </c>
      <c r="L348" s="329">
        <f>CAZUL!H345</f>
        <v>-32320.350000000111</v>
      </c>
      <c r="M348" s="331" t="s">
        <v>1295</v>
      </c>
      <c r="N348" s="337"/>
      <c r="O348" s="333" t="str">
        <f>CAZUL!C345</f>
        <v>MEDICAMENTOS</v>
      </c>
    </row>
    <row r="349" spans="1:15" s="335" customFormat="1" ht="20.100000000000001" customHeight="1">
      <c r="A349" s="351">
        <v>553515000013622</v>
      </c>
      <c r="B349" s="323" t="s">
        <v>1294</v>
      </c>
      <c r="C349" s="324" t="str">
        <f>CAZUL!D346</f>
        <v>1/1NF 24842</v>
      </c>
      <c r="D349" s="325" t="str">
        <f>CAZUL!N346</f>
        <v>28/07/2022</v>
      </c>
      <c r="E349" s="323" t="str">
        <f>INICIO!D$5</f>
        <v>HOSPITAL E MATERNIDADE SÃO LUCAS</v>
      </c>
      <c r="F349" s="326" t="str">
        <f>VLOOKUP(G349,FORNECEDOR!$A$1:$B$1998,2,FALSE)</f>
        <v>16.902.612/0001-00</v>
      </c>
      <c r="G349" s="327" t="str">
        <f>CAZUL!E346</f>
        <v>DISTRIMEDICA COMERCIO DE PRODUTOS MEDICOS E ODONTOLOGICOS LTDA</v>
      </c>
      <c r="H349" s="328" t="str">
        <f>VLOOKUP(O349,DESPESAS!A$1:D$2034,2,FALSE)</f>
        <v>02.01</v>
      </c>
      <c r="I349" s="328" t="str">
        <f>VLOOKUP(O349,DESPESAS!A$1:D$2034,3,FALSE)</f>
        <v>MEDICAMENTOS</v>
      </c>
      <c r="J349" s="329">
        <f>CAZUL!F346</f>
        <v>0</v>
      </c>
      <c r="K349" s="330">
        <f>CAZUL!G346</f>
        <v>6028</v>
      </c>
      <c r="L349" s="329">
        <f>CAZUL!H346</f>
        <v>0</v>
      </c>
      <c r="M349" s="331" t="s">
        <v>1295</v>
      </c>
      <c r="N349" s="337"/>
      <c r="O349" s="333" t="str">
        <f>CAZUL!C346</f>
        <v>MEDICAMENTOS</v>
      </c>
    </row>
    <row r="350" spans="1:15" s="335" customFormat="1" ht="20.100000000000001" customHeight="1">
      <c r="A350" s="351">
        <v>553515000013622</v>
      </c>
      <c r="B350" s="323" t="s">
        <v>1294</v>
      </c>
      <c r="C350" s="324" t="str">
        <f>CAZUL!D347</f>
        <v>1/1NF 24855</v>
      </c>
      <c r="D350" s="325" t="str">
        <f>CAZUL!N347</f>
        <v>28/07/2022</v>
      </c>
      <c r="E350" s="323" t="str">
        <f>INICIO!D$5</f>
        <v>HOSPITAL E MATERNIDADE SÃO LUCAS</v>
      </c>
      <c r="F350" s="326" t="str">
        <f>VLOOKUP(G350,FORNECEDOR!$A$1:$B$1998,2,FALSE)</f>
        <v>16.902.612/0001-00</v>
      </c>
      <c r="G350" s="327" t="str">
        <f>CAZUL!E347</f>
        <v>DISTRIMEDICA COMERCIO DE PRODUTOS MEDICOS E ODONTOLOGICOS LTDA</v>
      </c>
      <c r="H350" s="328" t="str">
        <f>VLOOKUP(O350,DESPESAS!A$1:D$2034,2,FALSE)</f>
        <v>02.02</v>
      </c>
      <c r="I350" s="328" t="str">
        <f>VLOOKUP(O350,DESPESAS!A$1:D$2034,3,FALSE)</f>
        <v>MATERIAIS DE CONSUMO</v>
      </c>
      <c r="J350" s="329">
        <f>CAZUL!F347</f>
        <v>0</v>
      </c>
      <c r="K350" s="330">
        <f>CAZUL!G347</f>
        <v>2749.45</v>
      </c>
      <c r="L350" s="329">
        <f>CAZUL!H347</f>
        <v>-41097.800000000105</v>
      </c>
      <c r="M350" s="331" t="s">
        <v>1295</v>
      </c>
      <c r="N350" s="337"/>
      <c r="O350" s="333" t="str">
        <f>CAZUL!C347</f>
        <v>MATERIAL HOSPITALAR</v>
      </c>
    </row>
    <row r="351" spans="1:15" s="335" customFormat="1" ht="20.100000000000001" customHeight="1">
      <c r="A351" s="354">
        <v>552811000123948</v>
      </c>
      <c r="B351" s="323" t="s">
        <v>1294</v>
      </c>
      <c r="C351" s="324" t="str">
        <f>CAZUL!D348</f>
        <v>1/1NF 139109</v>
      </c>
      <c r="D351" s="325" t="str">
        <f>CAZUL!N348</f>
        <v>28/07/2022</v>
      </c>
      <c r="E351" s="323" t="str">
        <f>INICIO!D$5</f>
        <v>HOSPITAL E MATERNIDADE SÃO LUCAS</v>
      </c>
      <c r="F351" s="326" t="str">
        <f>VLOOKUP(G351,FORNECEDOR!$A$1:$B$1998,2,FALSE)</f>
        <v>08.674.752/0001-40</v>
      </c>
      <c r="G351" s="327" t="str">
        <f>CAZUL!E348</f>
        <v>CIRURGICA MONTEBELLO LTDA 140</v>
      </c>
      <c r="H351" s="328" t="str">
        <f>VLOOKUP(O351,DESPESAS!A$1:D$2034,2,FALSE)</f>
        <v>02.01</v>
      </c>
      <c r="I351" s="328" t="str">
        <f>VLOOKUP(O351,DESPESAS!A$1:D$2034,3,FALSE)</f>
        <v>MEDICAMENTOS</v>
      </c>
      <c r="J351" s="329">
        <f>CAZUL!F348</f>
        <v>0</v>
      </c>
      <c r="K351" s="330">
        <f>CAZUL!G348</f>
        <v>12731.93</v>
      </c>
      <c r="L351" s="329">
        <f>CAZUL!H348</f>
        <v>0</v>
      </c>
      <c r="M351" s="331" t="s">
        <v>1295</v>
      </c>
      <c r="N351" s="337"/>
      <c r="O351" s="333" t="str">
        <f>CAZUL!C348</f>
        <v>MEDICAMENTOS</v>
      </c>
    </row>
    <row r="352" spans="1:15" s="335" customFormat="1" ht="20.100000000000001" customHeight="1">
      <c r="A352" s="354">
        <v>551836000323948</v>
      </c>
      <c r="B352" s="323" t="s">
        <v>1294</v>
      </c>
      <c r="C352" s="324" t="str">
        <f>CAZUL!D349</f>
        <v>1/1NF 15490</v>
      </c>
      <c r="D352" s="325" t="str">
        <f>CAZUL!N349</f>
        <v>28/07/2022</v>
      </c>
      <c r="E352" s="323" t="str">
        <f>INICIO!D$5</f>
        <v>HOSPITAL E MATERNIDADE SÃO LUCAS</v>
      </c>
      <c r="F352" s="326" t="str">
        <f>VLOOKUP(G352,FORNECEDOR!$A$1:$B$1998,2,FALSE)</f>
        <v>08.674.752/0003-01</v>
      </c>
      <c r="G352" s="327" t="str">
        <f>CAZUL!E349</f>
        <v>CIRURGICA MONTEBELLO LTDA 301</v>
      </c>
      <c r="H352" s="328" t="str">
        <f>VLOOKUP(O352,DESPESAS!A$1:D$2034,2,FALSE)</f>
        <v>02.02</v>
      </c>
      <c r="I352" s="328" t="str">
        <f>VLOOKUP(O352,DESPESAS!A$1:D$2034,3,FALSE)</f>
        <v>MATERIAIS DE CONSUMO</v>
      </c>
      <c r="J352" s="329">
        <f>CAZUL!F349</f>
        <v>0</v>
      </c>
      <c r="K352" s="330">
        <f>CAZUL!G349</f>
        <v>5305.58</v>
      </c>
      <c r="L352" s="329">
        <f>CAZUL!H349</f>
        <v>0</v>
      </c>
      <c r="M352" s="331" t="s">
        <v>1295</v>
      </c>
      <c r="N352" s="337"/>
      <c r="O352" s="333" t="str">
        <f>CAZUL!C349</f>
        <v>MATERIAL HOSPITALAR</v>
      </c>
    </row>
    <row r="353" spans="1:15" s="335" customFormat="1" ht="20.100000000000001" customHeight="1">
      <c r="A353" s="354">
        <v>552811000123948</v>
      </c>
      <c r="B353" s="323" t="s">
        <v>1294</v>
      </c>
      <c r="C353" s="324" t="str">
        <f>CAZUL!D350</f>
        <v>1/1NF 139124</v>
      </c>
      <c r="D353" s="325" t="str">
        <f>CAZUL!N350</f>
        <v>28/07/2022</v>
      </c>
      <c r="E353" s="323" t="str">
        <f>INICIO!D$5</f>
        <v>HOSPITAL E MATERNIDADE SÃO LUCAS</v>
      </c>
      <c r="F353" s="326" t="str">
        <f>VLOOKUP(G353,FORNECEDOR!$A$1:$B$1998,2,FALSE)</f>
        <v>08.674.752/0001-40</v>
      </c>
      <c r="G353" s="327" t="str">
        <f>CAZUL!E350</f>
        <v>CIRURGICA MONTEBELLO LTDA 140</v>
      </c>
      <c r="H353" s="328" t="str">
        <f>VLOOKUP(O353,DESPESAS!A$1:D$2034,2,FALSE)</f>
        <v>02.02</v>
      </c>
      <c r="I353" s="328" t="str">
        <f>VLOOKUP(O353,DESPESAS!A$1:D$2034,3,FALSE)</f>
        <v>MATERIAIS DE CONSUMO</v>
      </c>
      <c r="J353" s="329">
        <f>CAZUL!F350</f>
        <v>0</v>
      </c>
      <c r="K353" s="330">
        <f>CAZUL!G350</f>
        <v>14583.7</v>
      </c>
      <c r="L353" s="329">
        <f>CAZUL!H350</f>
        <v>-73719.010000000111</v>
      </c>
      <c r="M353" s="331" t="s">
        <v>1295</v>
      </c>
      <c r="N353" s="337"/>
      <c r="O353" s="333" t="str">
        <f>CAZUL!C350</f>
        <v>MATERIAL HOSPITALAR</v>
      </c>
    </row>
    <row r="354" spans="1:15" s="335" customFormat="1" ht="20.100000000000001" customHeight="1">
      <c r="A354" s="354">
        <v>72801</v>
      </c>
      <c r="B354" s="323" t="s">
        <v>1294</v>
      </c>
      <c r="C354" s="324" t="str">
        <f>CAZUL!D351</f>
        <v>NF 48631</v>
      </c>
      <c r="D354" s="325" t="str">
        <f>CAZUL!N351</f>
        <v>28/07/2022</v>
      </c>
      <c r="E354" s="323" t="str">
        <f>INICIO!D$5</f>
        <v>HOSPITAL E MATERNIDADE SÃO LUCAS</v>
      </c>
      <c r="F354" s="326" t="str">
        <f>VLOOKUP(G354,FORNECEDOR!$A$1:$B$1998,2,FALSE)</f>
        <v>04.288.424/0001-54</v>
      </c>
      <c r="G354" s="327" t="str">
        <f>CAZUL!E351</f>
        <v>KAIROZ COMERCIO E REPRESENTACAO LTDA</v>
      </c>
      <c r="H354" s="328" t="str">
        <f>VLOOKUP(O354,DESPESAS!A$1:D$2034,2,FALSE)</f>
        <v>02.06</v>
      </c>
      <c r="I354" s="328" t="str">
        <f>VLOOKUP(O354,DESPESAS!A$1:D$2034,3,FALSE)</f>
        <v>MATERIAIS DE LIMPEZA</v>
      </c>
      <c r="J354" s="329">
        <f>CAZUL!F351</f>
        <v>0</v>
      </c>
      <c r="K354" s="330">
        <f>CAZUL!G351</f>
        <v>7633.19</v>
      </c>
      <c r="L354" s="329">
        <f>CAZUL!H351</f>
        <v>0</v>
      </c>
      <c r="M354" s="331" t="s">
        <v>1295</v>
      </c>
      <c r="N354" s="337"/>
      <c r="O354" s="333" t="str">
        <f>CAZUL!C351</f>
        <v>Materiais de Limpeza e de Higiene</v>
      </c>
    </row>
    <row r="355" spans="1:15" s="335" customFormat="1" ht="20.100000000000001" customHeight="1">
      <c r="A355" s="354">
        <v>72802</v>
      </c>
      <c r="B355" s="323" t="s">
        <v>1294</v>
      </c>
      <c r="C355" s="324" t="str">
        <f>CAZUL!D352</f>
        <v>NF 15587</v>
      </c>
      <c r="D355" s="325" t="str">
        <f>CAZUL!N352</f>
        <v>28/07/2022</v>
      </c>
      <c r="E355" s="323" t="str">
        <f>INICIO!D$5</f>
        <v>HOSPITAL E MATERNIDADE SÃO LUCAS</v>
      </c>
      <c r="F355" s="326" t="str">
        <f>VLOOKUP(G355,FORNECEDOR!$A$1:$B$1998,2,FALSE)</f>
        <v>28.358.623/0001-50</v>
      </c>
      <c r="G355" s="327" t="str">
        <f>CAZUL!E352</f>
        <v>PEDRO VICTOR F SILVA</v>
      </c>
      <c r="H355" s="328" t="str">
        <f>VLOOKUP(O355,DESPESAS!A$1:D$2034,2,FALSE)</f>
        <v>02.06</v>
      </c>
      <c r="I355" s="328" t="str">
        <f>VLOOKUP(O355,DESPESAS!A$1:D$2034,3,FALSE)</f>
        <v>MATERIAIS DE LIMPEZA</v>
      </c>
      <c r="J355" s="329">
        <f>CAZUL!F352</f>
        <v>0</v>
      </c>
      <c r="K355" s="330">
        <f>CAZUL!G352</f>
        <v>7407.81</v>
      </c>
      <c r="L355" s="329">
        <f>CAZUL!H352</f>
        <v>0</v>
      </c>
      <c r="M355" s="331" t="s">
        <v>1295</v>
      </c>
      <c r="N355" s="337"/>
      <c r="O355" s="333" t="str">
        <f>CAZUL!C352</f>
        <v>Materiais de Limpeza e de Higiene</v>
      </c>
    </row>
    <row r="356" spans="1:15" s="335" customFormat="1" ht="20.100000000000001" customHeight="1">
      <c r="A356" s="354">
        <v>72803</v>
      </c>
      <c r="B356" s="323" t="s">
        <v>1294</v>
      </c>
      <c r="C356" s="324" t="str">
        <f>CAZUL!D353</f>
        <v>NF 15586</v>
      </c>
      <c r="D356" s="325" t="str">
        <f>CAZUL!N353</f>
        <v>28/07/2022</v>
      </c>
      <c r="E356" s="323" t="str">
        <f>INICIO!D$5</f>
        <v>HOSPITAL E MATERNIDADE SÃO LUCAS</v>
      </c>
      <c r="F356" s="326" t="str">
        <f>VLOOKUP(G356,FORNECEDOR!$A$1:$B$1998,2,FALSE)</f>
        <v>28.358.623/0001-50</v>
      </c>
      <c r="G356" s="327" t="str">
        <f>CAZUL!E353</f>
        <v>PEDRO VICTOR F SILVA</v>
      </c>
      <c r="H356" s="328" t="str">
        <f>VLOOKUP(O356,DESPESAS!A$1:D$2034,2,FALSE)</f>
        <v>02.07</v>
      </c>
      <c r="I356" s="328" t="str">
        <f>VLOOKUP(O356,DESPESAS!A$1:D$2034,3,FALSE)</f>
        <v>Materiais de Escritório</v>
      </c>
      <c r="J356" s="329">
        <f>CAZUL!F353</f>
        <v>0</v>
      </c>
      <c r="K356" s="330">
        <f>CAZUL!G353</f>
        <v>1485.97</v>
      </c>
      <c r="L356" s="329">
        <f>CAZUL!H353</f>
        <v>0</v>
      </c>
      <c r="M356" s="331" t="s">
        <v>1295</v>
      </c>
      <c r="N356" s="337"/>
      <c r="O356" s="333" t="str">
        <f>CAZUL!C353</f>
        <v>Materiais de Escritório</v>
      </c>
    </row>
    <row r="357" spans="1:15" s="335" customFormat="1" ht="20.100000000000001" customHeight="1">
      <c r="A357" s="354">
        <v>822091100173374</v>
      </c>
      <c r="B357" s="323" t="s">
        <v>1294</v>
      </c>
      <c r="C357" s="324" t="str">
        <f>CAZUL!D354</f>
        <v>TARIFAS BANCÁRIAS</v>
      </c>
      <c r="D357" s="325" t="str">
        <f>CAZUL!N354</f>
        <v>28/07/2022</v>
      </c>
      <c r="E357" s="323" t="str">
        <f>INICIO!D$5</f>
        <v>HOSPITAL E MATERNIDADE SÃO LUCAS</v>
      </c>
      <c r="F357" s="326" t="str">
        <f>VLOOKUP(G357,FORNECEDOR!$A$1:$B$1998,2,FALSE)</f>
        <v>00.000.000/0001-91</v>
      </c>
      <c r="G357" s="327" t="str">
        <f>CAZUL!E354</f>
        <v>BANCO DO BRASIL</v>
      </c>
      <c r="H357" s="328" t="str">
        <f>VLOOKUP(O357,DESPESAS!A$1:D$2034,2,FALSE)</f>
        <v>04.07</v>
      </c>
      <c r="I357" s="328" t="str">
        <f>VLOOKUP(O357,DESPESAS!A$1:D$2034,3,FALSE)</f>
        <v>TARIFAS BANCÁRIAS</v>
      </c>
      <c r="J357" s="329">
        <f>CAZUL!F354</f>
        <v>0</v>
      </c>
      <c r="K357" s="330">
        <f>CAZUL!G354</f>
        <v>11</v>
      </c>
      <c r="L357" s="329">
        <f>CAZUL!H354</f>
        <v>0</v>
      </c>
      <c r="M357" s="331" t="s">
        <v>1295</v>
      </c>
      <c r="N357" s="337"/>
      <c r="O357" s="333" t="str">
        <f>CAZUL!C354</f>
        <v>TARIFAS BANCÁRIAS</v>
      </c>
    </row>
    <row r="358" spans="1:15" s="335" customFormat="1" ht="20.100000000000001" customHeight="1">
      <c r="A358" s="354">
        <v>822091100173375</v>
      </c>
      <c r="B358" s="323" t="s">
        <v>1294</v>
      </c>
      <c r="C358" s="324" t="str">
        <f>CAZUL!D355</f>
        <v>TARIFAS BANCÁRIAS</v>
      </c>
      <c r="D358" s="325" t="str">
        <f>CAZUL!N355</f>
        <v>28/07/2022</v>
      </c>
      <c r="E358" s="323" t="str">
        <f>INICIO!D$5</f>
        <v>HOSPITAL E MATERNIDADE SÃO LUCAS</v>
      </c>
      <c r="F358" s="326" t="str">
        <f>VLOOKUP(G358,FORNECEDOR!$A$1:$B$1998,2,FALSE)</f>
        <v>00.000.000/0001-91</v>
      </c>
      <c r="G358" s="327" t="str">
        <f>CAZUL!E355</f>
        <v>BANCO DO BRASIL</v>
      </c>
      <c r="H358" s="328" t="str">
        <f>VLOOKUP(O358,DESPESAS!A$1:D$2034,2,FALSE)</f>
        <v>04.07</v>
      </c>
      <c r="I358" s="328" t="str">
        <f>VLOOKUP(O358,DESPESAS!A$1:D$2034,3,FALSE)</f>
        <v>TARIFAS BANCÁRIAS</v>
      </c>
      <c r="J358" s="329">
        <f>CAZUL!F355</f>
        <v>0</v>
      </c>
      <c r="K358" s="330">
        <f>CAZUL!G355</f>
        <v>11</v>
      </c>
      <c r="L358" s="329">
        <f>CAZUL!H355</f>
        <v>0</v>
      </c>
      <c r="M358" s="331" t="s">
        <v>1295</v>
      </c>
      <c r="N358" s="337"/>
      <c r="O358" s="333" t="str">
        <f>CAZUL!C355</f>
        <v>TARIFAS BANCÁRIAS</v>
      </c>
    </row>
    <row r="359" spans="1:15" s="335" customFormat="1" ht="20.100000000000001" customHeight="1">
      <c r="A359" s="354">
        <v>822091100173376</v>
      </c>
      <c r="B359" s="323" t="s">
        <v>1294</v>
      </c>
      <c r="C359" s="324" t="str">
        <f>CAZUL!D356</f>
        <v>TARIFAS BANCÁRIAS</v>
      </c>
      <c r="D359" s="325" t="str">
        <f>CAZUL!N356</f>
        <v>28/07/2022</v>
      </c>
      <c r="E359" s="323" t="str">
        <f>INICIO!D$5</f>
        <v>HOSPITAL E MATERNIDADE SÃO LUCAS</v>
      </c>
      <c r="F359" s="326" t="str">
        <f>VLOOKUP(G359,FORNECEDOR!$A$1:$B$1998,2,FALSE)</f>
        <v>00.000.000/0001-91</v>
      </c>
      <c r="G359" s="327" t="str">
        <f>CAZUL!E356</f>
        <v>BANCO DO BRASIL</v>
      </c>
      <c r="H359" s="328" t="str">
        <f>VLOOKUP(O359,DESPESAS!A$1:D$2034,2,FALSE)</f>
        <v>04.07</v>
      </c>
      <c r="I359" s="328" t="str">
        <f>VLOOKUP(O359,DESPESAS!A$1:D$2034,3,FALSE)</f>
        <v>TARIFAS BANCÁRIAS</v>
      </c>
      <c r="J359" s="329">
        <f>CAZUL!F356</f>
        <v>0</v>
      </c>
      <c r="K359" s="330">
        <f>CAZUL!G356</f>
        <v>11</v>
      </c>
      <c r="L359" s="329">
        <f>CAZUL!H356</f>
        <v>0</v>
      </c>
      <c r="M359" s="331" t="s">
        <v>1295</v>
      </c>
      <c r="N359" s="337"/>
      <c r="O359" s="333" t="str">
        <f>CAZUL!C356</f>
        <v>TARIFAS BANCÁRIAS</v>
      </c>
    </row>
    <row r="360" spans="1:15" s="335" customFormat="1" ht="20.100000000000001" customHeight="1">
      <c r="A360" s="354">
        <v>822091100281331</v>
      </c>
      <c r="B360" s="323" t="s">
        <v>1294</v>
      </c>
      <c r="C360" s="324" t="str">
        <f>CAZUL!D357</f>
        <v>TARIFAS BANCÁRIAS</v>
      </c>
      <c r="D360" s="325" t="str">
        <f>CAZUL!N357</f>
        <v>28/07/2022</v>
      </c>
      <c r="E360" s="323" t="str">
        <f>INICIO!D$5</f>
        <v>HOSPITAL E MATERNIDADE SÃO LUCAS</v>
      </c>
      <c r="F360" s="326" t="str">
        <f>VLOOKUP(G360,FORNECEDOR!$A$1:$B$1998,2,FALSE)</f>
        <v>00.000.000/0001-91</v>
      </c>
      <c r="G360" s="327" t="str">
        <f>CAZUL!E357</f>
        <v>BANCO DO BRASIL</v>
      </c>
      <c r="H360" s="328" t="str">
        <f>VLOOKUP(O360,DESPESAS!A$1:D$2034,2,FALSE)</f>
        <v>04.07</v>
      </c>
      <c r="I360" s="328" t="str">
        <f>VLOOKUP(O360,DESPESAS!A$1:D$2034,3,FALSE)</f>
        <v>TARIFAS BANCÁRIAS</v>
      </c>
      <c r="J360" s="329">
        <f>CAZUL!F357</f>
        <v>0</v>
      </c>
      <c r="K360" s="330">
        <f>CAZUL!G357</f>
        <v>13.6</v>
      </c>
      <c r="L360" s="329">
        <f>CAZUL!H357</f>
        <v>-1.1059420046422019E-10</v>
      </c>
      <c r="M360" s="331" t="s">
        <v>1295</v>
      </c>
      <c r="N360" s="337"/>
      <c r="O360" s="333" t="str">
        <f>CAZUL!C357</f>
        <v>TARIFAS BANCÁRIAS</v>
      </c>
    </row>
    <row r="361" spans="1:15" s="335" customFormat="1" ht="20.100000000000001" customHeight="1">
      <c r="A361" s="354">
        <v>862101200129854</v>
      </c>
      <c r="B361" s="323" t="s">
        <v>1294</v>
      </c>
      <c r="C361" s="324" t="str">
        <f>CAZUL!D358</f>
        <v>TARIFAS BANCÁRIAS</v>
      </c>
      <c r="D361" s="325" t="str">
        <f>CAZUL!N358</f>
        <v>29/07/2022</v>
      </c>
      <c r="E361" s="323" t="str">
        <f>INICIO!D$5</f>
        <v>HOSPITAL E MATERNIDADE SÃO LUCAS</v>
      </c>
      <c r="F361" s="326" t="str">
        <f>VLOOKUP(G361,FORNECEDOR!$A$1:$B$1998,2,FALSE)</f>
        <v>00.000.000/0001-91</v>
      </c>
      <c r="G361" s="327" t="str">
        <f>CAZUL!E358</f>
        <v>BANCO DO BRASIL</v>
      </c>
      <c r="H361" s="328" t="str">
        <f>VLOOKUP(O361,DESPESAS!A$1:D$2034,2,FALSE)</f>
        <v>04.07</v>
      </c>
      <c r="I361" s="328" t="str">
        <f>VLOOKUP(O361,DESPESAS!A$1:D$2034,3,FALSE)</f>
        <v>TARIFAS BANCÁRIAS</v>
      </c>
      <c r="J361" s="329">
        <f>CAZUL!F358</f>
        <v>0</v>
      </c>
      <c r="K361" s="330">
        <f>CAZUL!G358</f>
        <v>12.74</v>
      </c>
      <c r="L361" s="329">
        <f>CAZUL!H358</f>
        <v>0</v>
      </c>
      <c r="M361" s="331" t="s">
        <v>1295</v>
      </c>
      <c r="N361" s="337"/>
      <c r="O361" s="333" t="str">
        <f>CAZUL!C358</f>
        <v>TARIFAS BANCÁRIAS</v>
      </c>
    </row>
    <row r="362" spans="1:15" s="335" customFormat="1" ht="20.100000000000001" customHeight="1">
      <c r="A362" s="354">
        <v>862101200129853</v>
      </c>
      <c r="B362" s="323" t="s">
        <v>1294</v>
      </c>
      <c r="C362" s="324" t="str">
        <f>CAZUL!D359</f>
        <v>TARIFAS BANCÁRIAS</v>
      </c>
      <c r="D362" s="325" t="str">
        <f>CAZUL!N359</f>
        <v>29/07/2022</v>
      </c>
      <c r="E362" s="323" t="str">
        <f>INICIO!D$5</f>
        <v>HOSPITAL E MATERNIDADE SÃO LUCAS</v>
      </c>
      <c r="F362" s="326" t="str">
        <f>VLOOKUP(G362,FORNECEDOR!$A$1:$B$1998,2,FALSE)</f>
        <v>00.000.000/0001-91</v>
      </c>
      <c r="G362" s="327" t="str">
        <f>CAZUL!E359</f>
        <v>BANCO DO BRASIL</v>
      </c>
      <c r="H362" s="328" t="str">
        <f>VLOOKUP(O362,DESPESAS!A$1:D$2034,2,FALSE)</f>
        <v>04.07</v>
      </c>
      <c r="I362" s="328" t="str">
        <f>VLOOKUP(O362,DESPESAS!A$1:D$2034,3,FALSE)</f>
        <v>TARIFAS BANCÁRIAS</v>
      </c>
      <c r="J362" s="329">
        <f>CAZUL!F359</f>
        <v>0</v>
      </c>
      <c r="K362" s="330">
        <f>CAZUL!G359</f>
        <v>20.399999999999999</v>
      </c>
      <c r="L362" s="329">
        <f>CAZUL!H359</f>
        <v>-1.1059597682105959E-10</v>
      </c>
      <c r="M362" s="331" t="s">
        <v>1295</v>
      </c>
      <c r="N362" s="337"/>
      <c r="O362" s="333" t="str">
        <f>CAZUL!C359</f>
        <v>TARIFAS BANCÁRIAS</v>
      </c>
    </row>
    <row r="363" spans="1:15" s="350" customFormat="1" ht="13.95" customHeight="1">
      <c r="A363" s="342" t="s">
        <v>17</v>
      </c>
      <c r="B363" s="339" t="e">
        <f>#REF!</f>
        <v>#REF!</v>
      </c>
      <c r="C363" s="340">
        <f>CAZUL!D360</f>
        <v>0</v>
      </c>
      <c r="D363" s="341">
        <f>CAZUL!N360</f>
        <v>0</v>
      </c>
      <c r="E363" s="338" t="str">
        <f>INICIO!D$5</f>
        <v>HOSPITAL E MATERNIDADE SÃO LUCAS</v>
      </c>
      <c r="F363" s="343" t="e">
        <f>VLOOKUP(G363,FORNECEDOR!$A$1:$B$1998,2,FALSE)</f>
        <v>#N/A</v>
      </c>
      <c r="G363" s="344">
        <f>CAZUL!E360</f>
        <v>0</v>
      </c>
      <c r="H363" s="345" t="e">
        <f>VLOOKUP(O363,DESPESAS!A$1:D$2034,2,FALSE)</f>
        <v>#N/A</v>
      </c>
      <c r="I363" s="345" t="e">
        <f>VLOOKUP(O363,DESPESAS!A$1:D$2034,3,FALSE)</f>
        <v>#N/A</v>
      </c>
      <c r="J363" s="346">
        <f>CAZUL!F360</f>
        <v>0</v>
      </c>
      <c r="K363" s="347">
        <f>CAZUL!G360</f>
        <v>0</v>
      </c>
      <c r="L363" s="346">
        <f>CAZUL!H360</f>
        <v>0</v>
      </c>
      <c r="M363" s="348" t="e">
        <f>#REF!</f>
        <v>#REF!</v>
      </c>
      <c r="N363" s="339" t="e">
        <f>#REF!</f>
        <v>#REF!</v>
      </c>
      <c r="O363" s="349">
        <f>CAZUL!C360</f>
        <v>0</v>
      </c>
    </row>
    <row r="364" spans="1:15" s="350" customFormat="1" ht="13.95" customHeight="1">
      <c r="A364" s="342" t="s">
        <v>17</v>
      </c>
      <c r="B364" s="339" t="e">
        <f>#REF!</f>
        <v>#REF!</v>
      </c>
      <c r="C364" s="340">
        <f>CAZUL!D361</f>
        <v>0</v>
      </c>
      <c r="D364" s="341">
        <f>CAZUL!N361</f>
        <v>0</v>
      </c>
      <c r="E364" s="338" t="str">
        <f>INICIO!D$5</f>
        <v>HOSPITAL E MATERNIDADE SÃO LUCAS</v>
      </c>
      <c r="F364" s="343" t="e">
        <f>VLOOKUP(G364,FORNECEDOR!$A$1:$B$1998,2,FALSE)</f>
        <v>#N/A</v>
      </c>
      <c r="G364" s="344">
        <f>CAZUL!E361</f>
        <v>0</v>
      </c>
      <c r="H364" s="345" t="e">
        <f>VLOOKUP(O364,DESPESAS!A$1:D$2034,2,FALSE)</f>
        <v>#N/A</v>
      </c>
      <c r="I364" s="345" t="e">
        <f>VLOOKUP(O364,DESPESAS!A$1:D$2034,3,FALSE)</f>
        <v>#N/A</v>
      </c>
      <c r="J364" s="346">
        <f>CAZUL!F361</f>
        <v>0</v>
      </c>
      <c r="K364" s="347">
        <f>CAZUL!G361</f>
        <v>0</v>
      </c>
      <c r="L364" s="346">
        <f>CAZUL!H361</f>
        <v>0</v>
      </c>
      <c r="M364" s="348" t="e">
        <f>#REF!</f>
        <v>#REF!</v>
      </c>
      <c r="N364" s="339" t="e">
        <f>#REF!</f>
        <v>#REF!</v>
      </c>
      <c r="O364" s="349">
        <f>CAZUL!C361</f>
        <v>0</v>
      </c>
    </row>
    <row r="365" spans="1:15" s="350" customFormat="1" ht="13.95" customHeight="1">
      <c r="A365" s="342" t="s">
        <v>17</v>
      </c>
      <c r="B365" s="339" t="e">
        <f>#REF!</f>
        <v>#REF!</v>
      </c>
      <c r="C365" s="340">
        <f>CAZUL!D362</f>
        <v>0</v>
      </c>
      <c r="D365" s="341">
        <f>CAZUL!N362</f>
        <v>0</v>
      </c>
      <c r="E365" s="338" t="str">
        <f>INICIO!D$5</f>
        <v>HOSPITAL E MATERNIDADE SÃO LUCAS</v>
      </c>
      <c r="F365" s="343" t="e">
        <f>VLOOKUP(G365,FORNECEDOR!$A$1:$B$1998,2,FALSE)</f>
        <v>#N/A</v>
      </c>
      <c r="G365" s="344">
        <f>CAZUL!E362</f>
        <v>0</v>
      </c>
      <c r="H365" s="345" t="e">
        <f>VLOOKUP(O365,DESPESAS!A$1:D$2034,2,FALSE)</f>
        <v>#N/A</v>
      </c>
      <c r="I365" s="345" t="e">
        <f>VLOOKUP(O365,DESPESAS!A$1:D$2034,3,FALSE)</f>
        <v>#N/A</v>
      </c>
      <c r="J365" s="346">
        <f>CAZUL!F362</f>
        <v>0</v>
      </c>
      <c r="K365" s="347">
        <f>CAZUL!G362</f>
        <v>0</v>
      </c>
      <c r="L365" s="346">
        <f>CAZUL!H362</f>
        <v>0</v>
      </c>
      <c r="M365" s="348" t="e">
        <f>#REF!</f>
        <v>#REF!</v>
      </c>
      <c r="N365" s="339" t="e">
        <f>#REF!</f>
        <v>#REF!</v>
      </c>
      <c r="O365" s="349">
        <f>CAZUL!C362</f>
        <v>0</v>
      </c>
    </row>
    <row r="366" spans="1:15" s="350" customFormat="1" ht="13.95" customHeight="1">
      <c r="A366" s="342" t="s">
        <v>17</v>
      </c>
      <c r="B366" s="339" t="e">
        <f>#REF!</f>
        <v>#REF!</v>
      </c>
      <c r="C366" s="340">
        <f>CAZUL!D363</f>
        <v>0</v>
      </c>
      <c r="D366" s="341">
        <f>CAZUL!N363</f>
        <v>0</v>
      </c>
      <c r="E366" s="338" t="str">
        <f>INICIO!D$5</f>
        <v>HOSPITAL E MATERNIDADE SÃO LUCAS</v>
      </c>
      <c r="F366" s="343" t="e">
        <f>VLOOKUP(G366,FORNECEDOR!$A$1:$B$1998,2,FALSE)</f>
        <v>#N/A</v>
      </c>
      <c r="G366" s="344">
        <f>CAZUL!E363</f>
        <v>0</v>
      </c>
      <c r="H366" s="345" t="e">
        <f>VLOOKUP(O366,DESPESAS!A$1:D$2034,2,FALSE)</f>
        <v>#N/A</v>
      </c>
      <c r="I366" s="345" t="e">
        <f>VLOOKUP(O366,DESPESAS!A$1:D$2034,3,FALSE)</f>
        <v>#N/A</v>
      </c>
      <c r="J366" s="346">
        <f>CAZUL!F363</f>
        <v>0</v>
      </c>
      <c r="K366" s="347">
        <f>CAZUL!G363</f>
        <v>0</v>
      </c>
      <c r="L366" s="346">
        <f>CAZUL!H363</f>
        <v>0</v>
      </c>
      <c r="M366" s="348" t="e">
        <f>#REF!</f>
        <v>#REF!</v>
      </c>
      <c r="N366" s="339" t="e">
        <f>#REF!</f>
        <v>#REF!</v>
      </c>
      <c r="O366" s="349">
        <f>CAZUL!C363</f>
        <v>0</v>
      </c>
    </row>
    <row r="367" spans="1:15" s="350" customFormat="1" ht="13.95" customHeight="1">
      <c r="A367" s="342" t="s">
        <v>17</v>
      </c>
      <c r="B367" s="339" t="e">
        <f>#REF!</f>
        <v>#REF!</v>
      </c>
      <c r="C367" s="340">
        <f>CAZUL!D364</f>
        <v>0</v>
      </c>
      <c r="D367" s="341">
        <f>CAZUL!N364</f>
        <v>0</v>
      </c>
      <c r="E367" s="338" t="str">
        <f>INICIO!D$5</f>
        <v>HOSPITAL E MATERNIDADE SÃO LUCAS</v>
      </c>
      <c r="F367" s="343" t="e">
        <f>VLOOKUP(G367,FORNECEDOR!$A$1:$B$1998,2,FALSE)</f>
        <v>#N/A</v>
      </c>
      <c r="G367" s="344">
        <f>CAZUL!E364</f>
        <v>0</v>
      </c>
      <c r="H367" s="345" t="e">
        <f>VLOOKUP(O367,DESPESAS!A$1:D$2034,2,FALSE)</f>
        <v>#N/A</v>
      </c>
      <c r="I367" s="345" t="e">
        <f>VLOOKUP(O367,DESPESAS!A$1:D$2034,3,FALSE)</f>
        <v>#N/A</v>
      </c>
      <c r="J367" s="346">
        <f>CAZUL!F364</f>
        <v>0</v>
      </c>
      <c r="K367" s="347">
        <f>CAZUL!G364</f>
        <v>0</v>
      </c>
      <c r="L367" s="346">
        <f>CAZUL!H364</f>
        <v>0</v>
      </c>
      <c r="M367" s="348" t="e">
        <f>#REF!</f>
        <v>#REF!</v>
      </c>
      <c r="N367" s="339" t="e">
        <f>#REF!</f>
        <v>#REF!</v>
      </c>
      <c r="O367" s="349">
        <f>CAZUL!C364</f>
        <v>0</v>
      </c>
    </row>
    <row r="368" spans="1:15" s="350" customFormat="1" ht="13.95" customHeight="1">
      <c r="A368" s="342" t="s">
        <v>17</v>
      </c>
      <c r="B368" s="339" t="e">
        <f>#REF!</f>
        <v>#REF!</v>
      </c>
      <c r="C368" s="340">
        <f>CAZUL!D365</f>
        <v>0</v>
      </c>
      <c r="D368" s="341">
        <f>CAZUL!N365</f>
        <v>0</v>
      </c>
      <c r="E368" s="338" t="str">
        <f>INICIO!D$5</f>
        <v>HOSPITAL E MATERNIDADE SÃO LUCAS</v>
      </c>
      <c r="F368" s="343" t="e">
        <f>VLOOKUP(G368,FORNECEDOR!$A$1:$B$1998,2,FALSE)</f>
        <v>#N/A</v>
      </c>
      <c r="G368" s="344">
        <f>CAZUL!E365</f>
        <v>0</v>
      </c>
      <c r="H368" s="345" t="e">
        <f>VLOOKUP(O368,DESPESAS!A$1:D$2034,2,FALSE)</f>
        <v>#N/A</v>
      </c>
      <c r="I368" s="345" t="e">
        <f>VLOOKUP(O368,DESPESAS!A$1:D$2034,3,FALSE)</f>
        <v>#N/A</v>
      </c>
      <c r="J368" s="346">
        <f>CAZUL!F365</f>
        <v>0</v>
      </c>
      <c r="K368" s="347">
        <f>CAZUL!G365</f>
        <v>0</v>
      </c>
      <c r="L368" s="346">
        <f>CAZUL!H365</f>
        <v>0</v>
      </c>
      <c r="M368" s="348" t="e">
        <f>#REF!</f>
        <v>#REF!</v>
      </c>
      <c r="N368" s="339" t="e">
        <f>#REF!</f>
        <v>#REF!</v>
      </c>
      <c r="O368" s="349">
        <f>CAZUL!C365</f>
        <v>0</v>
      </c>
    </row>
    <row r="369" spans="1:15" s="350" customFormat="1" ht="13.95" customHeight="1">
      <c r="A369" s="342" t="s">
        <v>17</v>
      </c>
      <c r="B369" s="339" t="e">
        <f>#REF!</f>
        <v>#REF!</v>
      </c>
      <c r="C369" s="340">
        <f>CAZUL!D366</f>
        <v>0</v>
      </c>
      <c r="D369" s="341">
        <f>CAZUL!N366</f>
        <v>0</v>
      </c>
      <c r="E369" s="338" t="str">
        <f>INICIO!D$5</f>
        <v>HOSPITAL E MATERNIDADE SÃO LUCAS</v>
      </c>
      <c r="F369" s="343" t="e">
        <f>VLOOKUP(G369,FORNECEDOR!$A$1:$B$1998,2,FALSE)</f>
        <v>#N/A</v>
      </c>
      <c r="G369" s="344">
        <f>CAZUL!E366</f>
        <v>0</v>
      </c>
      <c r="H369" s="345" t="e">
        <f>VLOOKUP(O369,DESPESAS!A$1:D$2034,2,FALSE)</f>
        <v>#N/A</v>
      </c>
      <c r="I369" s="345" t="e">
        <f>VLOOKUP(O369,DESPESAS!A$1:D$2034,3,FALSE)</f>
        <v>#N/A</v>
      </c>
      <c r="J369" s="346">
        <f>CAZUL!F366</f>
        <v>0</v>
      </c>
      <c r="K369" s="347">
        <f>CAZUL!G366</f>
        <v>0</v>
      </c>
      <c r="L369" s="346">
        <f>CAZUL!H366</f>
        <v>0</v>
      </c>
      <c r="M369" s="348" t="e">
        <f>#REF!</f>
        <v>#REF!</v>
      </c>
      <c r="N369" s="339" t="e">
        <f>#REF!</f>
        <v>#REF!</v>
      </c>
      <c r="O369" s="349">
        <f>CAZUL!C366</f>
        <v>0</v>
      </c>
    </row>
    <row r="370" spans="1:15" s="350" customFormat="1" ht="13.95" customHeight="1">
      <c r="A370" s="342" t="s">
        <v>17</v>
      </c>
      <c r="B370" s="339" t="e">
        <f>#REF!</f>
        <v>#REF!</v>
      </c>
      <c r="C370" s="340">
        <f>CAZUL!D367</f>
        <v>0</v>
      </c>
      <c r="D370" s="341">
        <f>CAZUL!N367</f>
        <v>0</v>
      </c>
      <c r="E370" s="338" t="str">
        <f>INICIO!D$5</f>
        <v>HOSPITAL E MATERNIDADE SÃO LUCAS</v>
      </c>
      <c r="F370" s="343" t="e">
        <f>VLOOKUP(G370,FORNECEDOR!$A$1:$B$1998,2,FALSE)</f>
        <v>#N/A</v>
      </c>
      <c r="G370" s="344">
        <f>CAZUL!E367</f>
        <v>0</v>
      </c>
      <c r="H370" s="345" t="e">
        <f>VLOOKUP(O370,DESPESAS!A$1:D$2034,2,FALSE)</f>
        <v>#N/A</v>
      </c>
      <c r="I370" s="345" t="e">
        <f>VLOOKUP(O370,DESPESAS!A$1:D$2034,3,FALSE)</f>
        <v>#N/A</v>
      </c>
      <c r="J370" s="346">
        <f>CAZUL!F367</f>
        <v>0</v>
      </c>
      <c r="K370" s="347">
        <f>CAZUL!G367</f>
        <v>0</v>
      </c>
      <c r="L370" s="346">
        <f>CAZUL!H367</f>
        <v>0</v>
      </c>
      <c r="M370" s="348" t="e">
        <f>#REF!</f>
        <v>#REF!</v>
      </c>
      <c r="N370" s="339" t="e">
        <f>#REF!</f>
        <v>#REF!</v>
      </c>
      <c r="O370" s="349">
        <f>CAZUL!C367</f>
        <v>0</v>
      </c>
    </row>
    <row r="371" spans="1:15" s="350" customFormat="1" ht="13.95" customHeight="1">
      <c r="A371" s="342" t="s">
        <v>17</v>
      </c>
      <c r="B371" s="339" t="e">
        <f>#REF!</f>
        <v>#REF!</v>
      </c>
      <c r="C371" s="340">
        <f>CAZUL!D368</f>
        <v>0</v>
      </c>
      <c r="D371" s="341">
        <f>CAZUL!N368</f>
        <v>0</v>
      </c>
      <c r="E371" s="338" t="str">
        <f>INICIO!D$5</f>
        <v>HOSPITAL E MATERNIDADE SÃO LUCAS</v>
      </c>
      <c r="F371" s="343" t="e">
        <f>VLOOKUP(G371,FORNECEDOR!$A$1:$B$1998,2,FALSE)</f>
        <v>#N/A</v>
      </c>
      <c r="G371" s="344">
        <f>CAZUL!E368</f>
        <v>0</v>
      </c>
      <c r="H371" s="345" t="e">
        <f>VLOOKUP(O371,DESPESAS!A$1:D$2034,2,FALSE)</f>
        <v>#N/A</v>
      </c>
      <c r="I371" s="345" t="e">
        <f>VLOOKUP(O371,DESPESAS!A$1:D$2034,3,FALSE)</f>
        <v>#N/A</v>
      </c>
      <c r="J371" s="346">
        <f>CAZUL!F368</f>
        <v>0</v>
      </c>
      <c r="K371" s="347">
        <f>CAZUL!G368</f>
        <v>0</v>
      </c>
      <c r="L371" s="346">
        <f>CAZUL!H368</f>
        <v>0</v>
      </c>
      <c r="M371" s="348" t="e">
        <f>#REF!</f>
        <v>#REF!</v>
      </c>
      <c r="N371" s="339" t="e">
        <f>#REF!</f>
        <v>#REF!</v>
      </c>
      <c r="O371" s="349">
        <f>CAZUL!C368</f>
        <v>0</v>
      </c>
    </row>
    <row r="372" spans="1:15" s="350" customFormat="1" ht="13.95" customHeight="1">
      <c r="A372" s="342" t="s">
        <v>17</v>
      </c>
      <c r="B372" s="339" t="e">
        <f>#REF!</f>
        <v>#REF!</v>
      </c>
      <c r="C372" s="340">
        <f>CAZUL!D369</f>
        <v>0</v>
      </c>
      <c r="D372" s="341">
        <f>CAZUL!N369</f>
        <v>0</v>
      </c>
      <c r="E372" s="338" t="str">
        <f>INICIO!D$5</f>
        <v>HOSPITAL E MATERNIDADE SÃO LUCAS</v>
      </c>
      <c r="F372" s="343" t="e">
        <f>VLOOKUP(G372,FORNECEDOR!$A$1:$B$1998,2,FALSE)</f>
        <v>#N/A</v>
      </c>
      <c r="G372" s="344">
        <f>CAZUL!E369</f>
        <v>0</v>
      </c>
      <c r="H372" s="345" t="e">
        <f>VLOOKUP(O372,DESPESAS!A$1:D$2034,2,FALSE)</f>
        <v>#N/A</v>
      </c>
      <c r="I372" s="345" t="e">
        <f>VLOOKUP(O372,DESPESAS!A$1:D$2034,3,FALSE)</f>
        <v>#N/A</v>
      </c>
      <c r="J372" s="346">
        <f>CAZUL!F369</f>
        <v>0</v>
      </c>
      <c r="K372" s="347">
        <f>CAZUL!G369</f>
        <v>0</v>
      </c>
      <c r="L372" s="346">
        <f>CAZUL!H369</f>
        <v>0</v>
      </c>
      <c r="M372" s="348" t="e">
        <f>#REF!</f>
        <v>#REF!</v>
      </c>
      <c r="N372" s="339" t="e">
        <f>#REF!</f>
        <v>#REF!</v>
      </c>
      <c r="O372" s="349">
        <f>CAZUL!C369</f>
        <v>0</v>
      </c>
    </row>
    <row r="373" spans="1:15" s="350" customFormat="1" ht="13.95" customHeight="1">
      <c r="A373" s="342" t="s">
        <v>17</v>
      </c>
      <c r="B373" s="339" t="e">
        <f>#REF!</f>
        <v>#REF!</v>
      </c>
      <c r="C373" s="340">
        <f>CAZUL!D370</f>
        <v>0</v>
      </c>
      <c r="D373" s="341">
        <f>CAZUL!N370</f>
        <v>0</v>
      </c>
      <c r="E373" s="338" t="str">
        <f>INICIO!D$5</f>
        <v>HOSPITAL E MATERNIDADE SÃO LUCAS</v>
      </c>
      <c r="F373" s="343" t="e">
        <f>VLOOKUP(G373,FORNECEDOR!$A$1:$B$1998,2,FALSE)</f>
        <v>#N/A</v>
      </c>
      <c r="G373" s="344">
        <f>CAZUL!E370</f>
        <v>0</v>
      </c>
      <c r="H373" s="345" t="e">
        <f>VLOOKUP(O373,DESPESAS!A$1:D$2034,2,FALSE)</f>
        <v>#N/A</v>
      </c>
      <c r="I373" s="345" t="e">
        <f>VLOOKUP(O373,DESPESAS!A$1:D$2034,3,FALSE)</f>
        <v>#N/A</v>
      </c>
      <c r="J373" s="346">
        <f>CAZUL!F370</f>
        <v>0</v>
      </c>
      <c r="K373" s="347">
        <f>CAZUL!G370</f>
        <v>0</v>
      </c>
      <c r="L373" s="346">
        <f>CAZUL!H370</f>
        <v>0</v>
      </c>
      <c r="M373" s="348" t="e">
        <f>#REF!</f>
        <v>#REF!</v>
      </c>
      <c r="N373" s="339" t="e">
        <f>#REF!</f>
        <v>#REF!</v>
      </c>
      <c r="O373" s="349">
        <f>CAZUL!C370</f>
        <v>0</v>
      </c>
    </row>
    <row r="374" spans="1:15" s="350" customFormat="1" ht="13.95" customHeight="1">
      <c r="A374" s="342" t="s">
        <v>17</v>
      </c>
      <c r="B374" s="339" t="e">
        <f>#REF!</f>
        <v>#REF!</v>
      </c>
      <c r="C374" s="340">
        <f>CAZUL!D371</f>
        <v>0</v>
      </c>
      <c r="D374" s="341">
        <f>CAZUL!N371</f>
        <v>0</v>
      </c>
      <c r="E374" s="338" t="str">
        <f>INICIO!D$5</f>
        <v>HOSPITAL E MATERNIDADE SÃO LUCAS</v>
      </c>
      <c r="F374" s="343" t="e">
        <f>VLOOKUP(G374,FORNECEDOR!$A$1:$B$1998,2,FALSE)</f>
        <v>#N/A</v>
      </c>
      <c r="G374" s="344">
        <f>CAZUL!E371</f>
        <v>0</v>
      </c>
      <c r="H374" s="345" t="e">
        <f>VLOOKUP(O374,DESPESAS!A$1:D$2034,2,FALSE)</f>
        <v>#N/A</v>
      </c>
      <c r="I374" s="345" t="e">
        <f>VLOOKUP(O374,DESPESAS!A$1:D$2034,3,FALSE)</f>
        <v>#N/A</v>
      </c>
      <c r="J374" s="346">
        <f>CAZUL!F371</f>
        <v>0</v>
      </c>
      <c r="K374" s="347">
        <f>CAZUL!G371</f>
        <v>0</v>
      </c>
      <c r="L374" s="346">
        <f>CAZUL!H371</f>
        <v>0</v>
      </c>
      <c r="M374" s="348" t="e">
        <f>#REF!</f>
        <v>#REF!</v>
      </c>
      <c r="N374" s="339" t="e">
        <f>#REF!</f>
        <v>#REF!</v>
      </c>
      <c r="O374" s="349">
        <f>CAZUL!C371</f>
        <v>0</v>
      </c>
    </row>
    <row r="375" spans="1:15" s="350" customFormat="1" ht="13.95" customHeight="1">
      <c r="A375" s="342" t="s">
        <v>17</v>
      </c>
      <c r="B375" s="339" t="e">
        <f>#REF!</f>
        <v>#REF!</v>
      </c>
      <c r="C375" s="340">
        <f>CAZUL!D372</f>
        <v>0</v>
      </c>
      <c r="D375" s="341">
        <f>CAZUL!N372</f>
        <v>0</v>
      </c>
      <c r="E375" s="338" t="str">
        <f>INICIO!D$5</f>
        <v>HOSPITAL E MATERNIDADE SÃO LUCAS</v>
      </c>
      <c r="F375" s="343" t="e">
        <f>VLOOKUP(G375,FORNECEDOR!$A$1:$B$1998,2,FALSE)</f>
        <v>#N/A</v>
      </c>
      <c r="G375" s="344">
        <f>CAZUL!E372</f>
        <v>0</v>
      </c>
      <c r="H375" s="345" t="e">
        <f>VLOOKUP(O375,DESPESAS!A$1:D$2034,2,FALSE)</f>
        <v>#N/A</v>
      </c>
      <c r="I375" s="345" t="e">
        <f>VLOOKUP(O375,DESPESAS!A$1:D$2034,3,FALSE)</f>
        <v>#N/A</v>
      </c>
      <c r="J375" s="346">
        <f>CAZUL!F372</f>
        <v>0</v>
      </c>
      <c r="K375" s="347">
        <f>CAZUL!G372</f>
        <v>0</v>
      </c>
      <c r="L375" s="346">
        <f>CAZUL!H372</f>
        <v>0</v>
      </c>
      <c r="M375" s="348" t="e">
        <f>#REF!</f>
        <v>#REF!</v>
      </c>
      <c r="N375" s="339" t="e">
        <f>#REF!</f>
        <v>#REF!</v>
      </c>
      <c r="O375" s="349">
        <f>CAZUL!C372</f>
        <v>0</v>
      </c>
    </row>
    <row r="376" spans="1:15" s="350" customFormat="1" ht="13.95" customHeight="1">
      <c r="A376" s="342" t="s">
        <v>17</v>
      </c>
      <c r="B376" s="339" t="e">
        <f>#REF!</f>
        <v>#REF!</v>
      </c>
      <c r="C376" s="340">
        <f>CAZUL!D373</f>
        <v>0</v>
      </c>
      <c r="D376" s="341">
        <f>CAZUL!N373</f>
        <v>0</v>
      </c>
      <c r="E376" s="338" t="str">
        <f>INICIO!D$5</f>
        <v>HOSPITAL E MATERNIDADE SÃO LUCAS</v>
      </c>
      <c r="F376" s="343" t="e">
        <f>VLOOKUP(G376,FORNECEDOR!$A$1:$B$1998,2,FALSE)</f>
        <v>#N/A</v>
      </c>
      <c r="G376" s="344">
        <f>CAZUL!E373</f>
        <v>0</v>
      </c>
      <c r="H376" s="345" t="e">
        <f>VLOOKUP(O376,DESPESAS!A$1:D$2034,2,FALSE)</f>
        <v>#N/A</v>
      </c>
      <c r="I376" s="345" t="e">
        <f>VLOOKUP(O376,DESPESAS!A$1:D$2034,3,FALSE)</f>
        <v>#N/A</v>
      </c>
      <c r="J376" s="346">
        <f>CAZUL!F373</f>
        <v>0</v>
      </c>
      <c r="K376" s="347">
        <f>CAZUL!G373</f>
        <v>0</v>
      </c>
      <c r="L376" s="346">
        <f>CAZUL!H373</f>
        <v>0</v>
      </c>
      <c r="M376" s="348" t="e">
        <f>#REF!</f>
        <v>#REF!</v>
      </c>
      <c r="N376" s="339" t="e">
        <f>#REF!</f>
        <v>#REF!</v>
      </c>
      <c r="O376" s="349">
        <f>CAZUL!C373</f>
        <v>0</v>
      </c>
    </row>
    <row r="377" spans="1:15" s="350" customFormat="1" ht="13.95" customHeight="1">
      <c r="A377" s="342" t="s">
        <v>17</v>
      </c>
      <c r="B377" s="339" t="e">
        <f>#REF!</f>
        <v>#REF!</v>
      </c>
      <c r="C377" s="340">
        <f>CAZUL!D374</f>
        <v>0</v>
      </c>
      <c r="D377" s="341">
        <f>CAZUL!N374</f>
        <v>0</v>
      </c>
      <c r="E377" s="338" t="str">
        <f>INICIO!D$5</f>
        <v>HOSPITAL E MATERNIDADE SÃO LUCAS</v>
      </c>
      <c r="F377" s="343" t="e">
        <f>VLOOKUP(G377,FORNECEDOR!$A$1:$B$1998,2,FALSE)</f>
        <v>#N/A</v>
      </c>
      <c r="G377" s="344">
        <f>CAZUL!E374</f>
        <v>0</v>
      </c>
      <c r="H377" s="345" t="e">
        <f>VLOOKUP(O377,DESPESAS!A$1:D$2034,2,FALSE)</f>
        <v>#N/A</v>
      </c>
      <c r="I377" s="345" t="e">
        <f>VLOOKUP(O377,DESPESAS!A$1:D$2034,3,FALSE)</f>
        <v>#N/A</v>
      </c>
      <c r="J377" s="346">
        <f>CAZUL!F374</f>
        <v>0</v>
      </c>
      <c r="K377" s="347">
        <f>CAZUL!G374</f>
        <v>0</v>
      </c>
      <c r="L377" s="346">
        <f>CAZUL!H374</f>
        <v>0</v>
      </c>
      <c r="M377" s="348" t="e">
        <f>#REF!</f>
        <v>#REF!</v>
      </c>
      <c r="N377" s="339" t="e">
        <f>#REF!</f>
        <v>#REF!</v>
      </c>
      <c r="O377" s="349">
        <f>CAZUL!C374</f>
        <v>0</v>
      </c>
    </row>
    <row r="378" spans="1:15" s="350" customFormat="1" ht="13.95" customHeight="1">
      <c r="A378" s="342" t="s">
        <v>17</v>
      </c>
      <c r="B378" s="339" t="e">
        <f>#REF!</f>
        <v>#REF!</v>
      </c>
      <c r="C378" s="340">
        <f>CAZUL!D375</f>
        <v>0</v>
      </c>
      <c r="D378" s="341">
        <f>CAZUL!N375</f>
        <v>0</v>
      </c>
      <c r="E378" s="338" t="str">
        <f>INICIO!D$5</f>
        <v>HOSPITAL E MATERNIDADE SÃO LUCAS</v>
      </c>
      <c r="F378" s="343" t="e">
        <f>VLOOKUP(G378,FORNECEDOR!$A$1:$B$1998,2,FALSE)</f>
        <v>#N/A</v>
      </c>
      <c r="G378" s="344">
        <f>CAZUL!E375</f>
        <v>0</v>
      </c>
      <c r="H378" s="345" t="e">
        <f>VLOOKUP(O378,DESPESAS!A$1:D$2034,2,FALSE)</f>
        <v>#N/A</v>
      </c>
      <c r="I378" s="345" t="e">
        <f>VLOOKUP(O378,DESPESAS!A$1:D$2034,3,FALSE)</f>
        <v>#N/A</v>
      </c>
      <c r="J378" s="346">
        <f>CAZUL!F375</f>
        <v>0</v>
      </c>
      <c r="K378" s="347">
        <f>CAZUL!G375</f>
        <v>0</v>
      </c>
      <c r="L378" s="346">
        <f>CAZUL!H375</f>
        <v>0</v>
      </c>
      <c r="M378" s="348" t="e">
        <f>#REF!</f>
        <v>#REF!</v>
      </c>
      <c r="N378" s="339" t="e">
        <f>#REF!</f>
        <v>#REF!</v>
      </c>
      <c r="O378" s="349">
        <f>CAZUL!C375</f>
        <v>0</v>
      </c>
    </row>
    <row r="379" spans="1:15" s="350" customFormat="1" ht="13.95" customHeight="1">
      <c r="A379" s="342" t="s">
        <v>17</v>
      </c>
      <c r="B379" s="339" t="e">
        <f>#REF!</f>
        <v>#REF!</v>
      </c>
      <c r="C379" s="340">
        <f>CAZUL!D376</f>
        <v>0</v>
      </c>
      <c r="D379" s="341">
        <f>CAZUL!N376</f>
        <v>0</v>
      </c>
      <c r="E379" s="338" t="str">
        <f>INICIO!D$5</f>
        <v>HOSPITAL E MATERNIDADE SÃO LUCAS</v>
      </c>
      <c r="F379" s="343" t="e">
        <f>VLOOKUP(G379,FORNECEDOR!$A$1:$B$1998,2,FALSE)</f>
        <v>#N/A</v>
      </c>
      <c r="G379" s="344">
        <f>CAZUL!E376</f>
        <v>0</v>
      </c>
      <c r="H379" s="345" t="e">
        <f>VLOOKUP(O379,DESPESAS!A$1:D$2034,2,FALSE)</f>
        <v>#N/A</v>
      </c>
      <c r="I379" s="345" t="e">
        <f>VLOOKUP(O379,DESPESAS!A$1:D$2034,3,FALSE)</f>
        <v>#N/A</v>
      </c>
      <c r="J379" s="346">
        <f>CAZUL!F376</f>
        <v>0</v>
      </c>
      <c r="K379" s="347">
        <f>CAZUL!G376</f>
        <v>0</v>
      </c>
      <c r="L379" s="346">
        <f>CAZUL!H376</f>
        <v>0</v>
      </c>
      <c r="M379" s="348" t="e">
        <f>#REF!</f>
        <v>#REF!</v>
      </c>
      <c r="N379" s="339" t="e">
        <f>#REF!</f>
        <v>#REF!</v>
      </c>
      <c r="O379" s="349">
        <f>CAZUL!C376</f>
        <v>0</v>
      </c>
    </row>
    <row r="380" spans="1:15" s="350" customFormat="1" ht="13.95" customHeight="1">
      <c r="A380" s="342" t="s">
        <v>17</v>
      </c>
      <c r="B380" s="339" t="e">
        <f>#REF!</f>
        <v>#REF!</v>
      </c>
      <c r="C380" s="340">
        <f>CAZUL!D377</f>
        <v>0</v>
      </c>
      <c r="D380" s="341">
        <f>CAZUL!N377</f>
        <v>0</v>
      </c>
      <c r="E380" s="338" t="str">
        <f>INICIO!D$5</f>
        <v>HOSPITAL E MATERNIDADE SÃO LUCAS</v>
      </c>
      <c r="F380" s="343" t="e">
        <f>VLOOKUP(G380,FORNECEDOR!$A$1:$B$1998,2,FALSE)</f>
        <v>#N/A</v>
      </c>
      <c r="G380" s="344">
        <f>CAZUL!E377</f>
        <v>0</v>
      </c>
      <c r="H380" s="345" t="e">
        <f>VLOOKUP(O380,DESPESAS!A$1:D$2034,2,FALSE)</f>
        <v>#N/A</v>
      </c>
      <c r="I380" s="345" t="e">
        <f>VLOOKUP(O380,DESPESAS!A$1:D$2034,3,FALSE)</f>
        <v>#N/A</v>
      </c>
      <c r="J380" s="346">
        <f>CAZUL!F377</f>
        <v>0</v>
      </c>
      <c r="K380" s="347">
        <f>CAZUL!G377</f>
        <v>0</v>
      </c>
      <c r="L380" s="346">
        <f>CAZUL!H377</f>
        <v>0</v>
      </c>
      <c r="M380" s="348" t="e">
        <f>#REF!</f>
        <v>#REF!</v>
      </c>
      <c r="N380" s="339" t="e">
        <f>#REF!</f>
        <v>#REF!</v>
      </c>
      <c r="O380" s="349">
        <f>CAZUL!C377</f>
        <v>0</v>
      </c>
    </row>
    <row r="381" spans="1:15" s="350" customFormat="1" ht="13.95" customHeight="1">
      <c r="A381" s="342" t="s">
        <v>17</v>
      </c>
      <c r="B381" s="339" t="e">
        <f>#REF!</f>
        <v>#REF!</v>
      </c>
      <c r="C381" s="340">
        <f>CAZUL!D378</f>
        <v>0</v>
      </c>
      <c r="D381" s="341">
        <f>CAZUL!N378</f>
        <v>0</v>
      </c>
      <c r="E381" s="338" t="str">
        <f>INICIO!D$5</f>
        <v>HOSPITAL E MATERNIDADE SÃO LUCAS</v>
      </c>
      <c r="F381" s="343" t="e">
        <f>VLOOKUP(G381,FORNECEDOR!$A$1:$B$1998,2,FALSE)</f>
        <v>#N/A</v>
      </c>
      <c r="G381" s="344">
        <f>CAZUL!E378</f>
        <v>0</v>
      </c>
      <c r="H381" s="345" t="e">
        <f>VLOOKUP(O381,DESPESAS!A$1:D$2034,2,FALSE)</f>
        <v>#N/A</v>
      </c>
      <c r="I381" s="345" t="e">
        <f>VLOOKUP(O381,DESPESAS!A$1:D$2034,3,FALSE)</f>
        <v>#N/A</v>
      </c>
      <c r="J381" s="346">
        <f>CAZUL!F378</f>
        <v>0</v>
      </c>
      <c r="K381" s="347">
        <f>CAZUL!G378</f>
        <v>0</v>
      </c>
      <c r="L381" s="346">
        <f>CAZUL!H378</f>
        <v>0</v>
      </c>
      <c r="M381" s="348" t="e">
        <f>#REF!</f>
        <v>#REF!</v>
      </c>
      <c r="N381" s="339" t="e">
        <f>#REF!</f>
        <v>#REF!</v>
      </c>
      <c r="O381" s="349">
        <f>CAZUL!C378</f>
        <v>0</v>
      </c>
    </row>
    <row r="382" spans="1:15" s="350" customFormat="1" ht="13.95" customHeight="1">
      <c r="A382" s="342" t="s">
        <v>17</v>
      </c>
      <c r="B382" s="339" t="e">
        <f>#REF!</f>
        <v>#REF!</v>
      </c>
      <c r="C382" s="340">
        <f>CAZUL!D379</f>
        <v>0</v>
      </c>
      <c r="D382" s="341">
        <f>CAZUL!N379</f>
        <v>0</v>
      </c>
      <c r="E382" s="338" t="str">
        <f>INICIO!D$5</f>
        <v>HOSPITAL E MATERNIDADE SÃO LUCAS</v>
      </c>
      <c r="F382" s="343" t="e">
        <f>VLOOKUP(G382,FORNECEDOR!$A$1:$B$1998,2,FALSE)</f>
        <v>#N/A</v>
      </c>
      <c r="G382" s="344">
        <f>CAZUL!E379</f>
        <v>0</v>
      </c>
      <c r="H382" s="345" t="e">
        <f>VLOOKUP(O382,DESPESAS!A$1:D$2034,2,FALSE)</f>
        <v>#N/A</v>
      </c>
      <c r="I382" s="345" t="e">
        <f>VLOOKUP(O382,DESPESAS!A$1:D$2034,3,FALSE)</f>
        <v>#N/A</v>
      </c>
      <c r="J382" s="346">
        <f>CAZUL!F379</f>
        <v>0</v>
      </c>
      <c r="K382" s="347">
        <f>CAZUL!G379</f>
        <v>0</v>
      </c>
      <c r="L382" s="346">
        <f>CAZUL!H379</f>
        <v>0</v>
      </c>
      <c r="M382" s="348" t="e">
        <f>#REF!</f>
        <v>#REF!</v>
      </c>
      <c r="N382" s="339" t="e">
        <f>#REF!</f>
        <v>#REF!</v>
      </c>
      <c r="O382" s="349">
        <f>CAZUL!C379</f>
        <v>0</v>
      </c>
    </row>
    <row r="383" spans="1:15" s="350" customFormat="1" ht="13.95" customHeight="1">
      <c r="A383" s="342" t="s">
        <v>17</v>
      </c>
      <c r="B383" s="339" t="e">
        <f>#REF!</f>
        <v>#REF!</v>
      </c>
      <c r="C383" s="340">
        <f>CAZUL!D380</f>
        <v>0</v>
      </c>
      <c r="D383" s="341">
        <f>CAZUL!N380</f>
        <v>0</v>
      </c>
      <c r="E383" s="338" t="str">
        <f>INICIO!D$5</f>
        <v>HOSPITAL E MATERNIDADE SÃO LUCAS</v>
      </c>
      <c r="F383" s="343" t="e">
        <f>VLOOKUP(G383,FORNECEDOR!$A$1:$B$1998,2,FALSE)</f>
        <v>#N/A</v>
      </c>
      <c r="G383" s="344">
        <f>CAZUL!E380</f>
        <v>0</v>
      </c>
      <c r="H383" s="345" t="e">
        <f>VLOOKUP(O383,DESPESAS!A$1:D$2034,2,FALSE)</f>
        <v>#N/A</v>
      </c>
      <c r="I383" s="345" t="e">
        <f>VLOOKUP(O383,DESPESAS!A$1:D$2034,3,FALSE)</f>
        <v>#N/A</v>
      </c>
      <c r="J383" s="346">
        <f>CAZUL!F380</f>
        <v>0</v>
      </c>
      <c r="K383" s="347">
        <f>CAZUL!G380</f>
        <v>0</v>
      </c>
      <c r="L383" s="346">
        <f>CAZUL!H380</f>
        <v>0</v>
      </c>
      <c r="M383" s="348" t="e">
        <f>#REF!</f>
        <v>#REF!</v>
      </c>
      <c r="N383" s="339" t="e">
        <f>#REF!</f>
        <v>#REF!</v>
      </c>
      <c r="O383" s="349">
        <f>CAZUL!C380</f>
        <v>0</v>
      </c>
    </row>
    <row r="384" spans="1:15" s="350" customFormat="1" ht="13.95" customHeight="1">
      <c r="A384" s="342" t="s">
        <v>17</v>
      </c>
      <c r="B384" s="339" t="e">
        <f>#REF!</f>
        <v>#REF!</v>
      </c>
      <c r="C384" s="340">
        <f>CAZUL!D381</f>
        <v>0</v>
      </c>
      <c r="D384" s="341">
        <f>CAZUL!N381</f>
        <v>0</v>
      </c>
      <c r="E384" s="338" t="str">
        <f>INICIO!D$5</f>
        <v>HOSPITAL E MATERNIDADE SÃO LUCAS</v>
      </c>
      <c r="F384" s="343" t="e">
        <f>VLOOKUP(G384,FORNECEDOR!$A$1:$B$1998,2,FALSE)</f>
        <v>#N/A</v>
      </c>
      <c r="G384" s="344">
        <f>CAZUL!E381</f>
        <v>0</v>
      </c>
      <c r="H384" s="345" t="e">
        <f>VLOOKUP(O384,DESPESAS!A$1:D$2034,2,FALSE)</f>
        <v>#N/A</v>
      </c>
      <c r="I384" s="345" t="e">
        <f>VLOOKUP(O384,DESPESAS!A$1:D$2034,3,FALSE)</f>
        <v>#N/A</v>
      </c>
      <c r="J384" s="346">
        <f>CAZUL!F381</f>
        <v>0</v>
      </c>
      <c r="K384" s="347">
        <f>CAZUL!G381</f>
        <v>0</v>
      </c>
      <c r="L384" s="346">
        <f>CAZUL!H381</f>
        <v>0</v>
      </c>
      <c r="M384" s="348" t="e">
        <f>#REF!</f>
        <v>#REF!</v>
      </c>
      <c r="N384" s="339" t="e">
        <f>#REF!</f>
        <v>#REF!</v>
      </c>
      <c r="O384" s="349">
        <f>CAZUL!C381</f>
        <v>0</v>
      </c>
    </row>
    <row r="385" spans="1:15" s="350" customFormat="1" ht="13.95" customHeight="1">
      <c r="A385" s="342" t="s">
        <v>17</v>
      </c>
      <c r="B385" s="339" t="e">
        <f>#REF!</f>
        <v>#REF!</v>
      </c>
      <c r="C385" s="340">
        <f>CAZUL!D382</f>
        <v>0</v>
      </c>
      <c r="D385" s="341">
        <f>CAZUL!N382</f>
        <v>0</v>
      </c>
      <c r="E385" s="338" t="str">
        <f>INICIO!D$5</f>
        <v>HOSPITAL E MATERNIDADE SÃO LUCAS</v>
      </c>
      <c r="F385" s="343" t="e">
        <f>VLOOKUP(G385,FORNECEDOR!$A$1:$B$1998,2,FALSE)</f>
        <v>#N/A</v>
      </c>
      <c r="G385" s="344">
        <f>CAZUL!E382</f>
        <v>0</v>
      </c>
      <c r="H385" s="345" t="e">
        <f>VLOOKUP(O385,DESPESAS!A$1:D$2034,2,FALSE)</f>
        <v>#N/A</v>
      </c>
      <c r="I385" s="345" t="e">
        <f>VLOOKUP(O385,DESPESAS!A$1:D$2034,3,FALSE)</f>
        <v>#N/A</v>
      </c>
      <c r="J385" s="346">
        <f>CAZUL!F382</f>
        <v>0</v>
      </c>
      <c r="K385" s="347">
        <f>CAZUL!G382</f>
        <v>0</v>
      </c>
      <c r="L385" s="346">
        <f>CAZUL!H382</f>
        <v>0</v>
      </c>
      <c r="M385" s="348" t="e">
        <f>#REF!</f>
        <v>#REF!</v>
      </c>
      <c r="N385" s="339" t="e">
        <f>#REF!</f>
        <v>#REF!</v>
      </c>
      <c r="O385" s="349">
        <f>CAZUL!C382</f>
        <v>0</v>
      </c>
    </row>
    <row r="386" spans="1:15" s="350" customFormat="1" ht="13.95" customHeight="1">
      <c r="A386" s="342" t="s">
        <v>17</v>
      </c>
      <c r="B386" s="339" t="e">
        <f>#REF!</f>
        <v>#REF!</v>
      </c>
      <c r="C386" s="340">
        <f>CAZUL!D383</f>
        <v>0</v>
      </c>
      <c r="D386" s="341">
        <f>CAZUL!N383</f>
        <v>0</v>
      </c>
      <c r="E386" s="338" t="str">
        <f>INICIO!D$5</f>
        <v>HOSPITAL E MATERNIDADE SÃO LUCAS</v>
      </c>
      <c r="F386" s="343" t="e">
        <f>VLOOKUP(G386,FORNECEDOR!$A$1:$B$1998,2,FALSE)</f>
        <v>#N/A</v>
      </c>
      <c r="G386" s="344">
        <f>CAZUL!E383</f>
        <v>0</v>
      </c>
      <c r="H386" s="345" t="e">
        <f>VLOOKUP(O386,DESPESAS!A$1:D$2034,2,FALSE)</f>
        <v>#N/A</v>
      </c>
      <c r="I386" s="345" t="e">
        <f>VLOOKUP(O386,DESPESAS!A$1:D$2034,3,FALSE)</f>
        <v>#N/A</v>
      </c>
      <c r="J386" s="346">
        <f>CAZUL!F383</f>
        <v>0</v>
      </c>
      <c r="K386" s="347">
        <f>CAZUL!G383</f>
        <v>0</v>
      </c>
      <c r="L386" s="346">
        <f>CAZUL!H383</f>
        <v>0</v>
      </c>
      <c r="M386" s="348" t="e">
        <f>#REF!</f>
        <v>#REF!</v>
      </c>
      <c r="N386" s="339" t="e">
        <f>#REF!</f>
        <v>#REF!</v>
      </c>
      <c r="O386" s="349">
        <f>CAZUL!C383</f>
        <v>0</v>
      </c>
    </row>
    <row r="387" spans="1:15" s="350" customFormat="1" ht="13.95" customHeight="1">
      <c r="A387" s="342" t="s">
        <v>17</v>
      </c>
      <c r="B387" s="339" t="e">
        <f>#REF!</f>
        <v>#REF!</v>
      </c>
      <c r="C387" s="340">
        <f>CAZUL!D384</f>
        <v>0</v>
      </c>
      <c r="D387" s="341">
        <f>CAZUL!N384</f>
        <v>0</v>
      </c>
      <c r="E387" s="338" t="str">
        <f>INICIO!D$5</f>
        <v>HOSPITAL E MATERNIDADE SÃO LUCAS</v>
      </c>
      <c r="F387" s="343" t="e">
        <f>VLOOKUP(G387,FORNECEDOR!$A$1:$B$1998,2,FALSE)</f>
        <v>#N/A</v>
      </c>
      <c r="G387" s="344">
        <f>CAZUL!E384</f>
        <v>0</v>
      </c>
      <c r="H387" s="345" t="e">
        <f>VLOOKUP(O387,DESPESAS!A$1:D$2034,2,FALSE)</f>
        <v>#N/A</v>
      </c>
      <c r="I387" s="345" t="e">
        <f>VLOOKUP(O387,DESPESAS!A$1:D$2034,3,FALSE)</f>
        <v>#N/A</v>
      </c>
      <c r="J387" s="346">
        <f>CAZUL!F384</f>
        <v>0</v>
      </c>
      <c r="K387" s="347">
        <f>CAZUL!G384</f>
        <v>0</v>
      </c>
      <c r="L387" s="346">
        <f>CAZUL!H384</f>
        <v>0</v>
      </c>
      <c r="M387" s="348" t="e">
        <f>#REF!</f>
        <v>#REF!</v>
      </c>
      <c r="N387" s="339" t="e">
        <f>#REF!</f>
        <v>#REF!</v>
      </c>
      <c r="O387" s="349">
        <f>CAZUL!C384</f>
        <v>0</v>
      </c>
    </row>
    <row r="388" spans="1:15" s="350" customFormat="1" ht="13.95" customHeight="1">
      <c r="A388" s="342" t="s">
        <v>17</v>
      </c>
      <c r="B388" s="339" t="e">
        <f>#REF!</f>
        <v>#REF!</v>
      </c>
      <c r="C388" s="340">
        <f>CAZUL!D385</f>
        <v>0</v>
      </c>
      <c r="D388" s="341">
        <f>CAZUL!N385</f>
        <v>0</v>
      </c>
      <c r="E388" s="338" t="str">
        <f>INICIO!D$5</f>
        <v>HOSPITAL E MATERNIDADE SÃO LUCAS</v>
      </c>
      <c r="F388" s="343" t="e">
        <f>VLOOKUP(G388,FORNECEDOR!$A$1:$B$1998,2,FALSE)</f>
        <v>#N/A</v>
      </c>
      <c r="G388" s="344">
        <f>CAZUL!E385</f>
        <v>0</v>
      </c>
      <c r="H388" s="345" t="e">
        <f>VLOOKUP(O388,DESPESAS!A$1:D$2034,2,FALSE)</f>
        <v>#N/A</v>
      </c>
      <c r="I388" s="345" t="e">
        <f>VLOOKUP(O388,DESPESAS!A$1:D$2034,3,FALSE)</f>
        <v>#N/A</v>
      </c>
      <c r="J388" s="346">
        <f>CAZUL!F385</f>
        <v>0</v>
      </c>
      <c r="K388" s="347">
        <f>CAZUL!G385</f>
        <v>0</v>
      </c>
      <c r="L388" s="346">
        <f>CAZUL!H385</f>
        <v>0</v>
      </c>
      <c r="M388" s="348" t="e">
        <f>#REF!</f>
        <v>#REF!</v>
      </c>
      <c r="N388" s="339" t="e">
        <f>#REF!</f>
        <v>#REF!</v>
      </c>
      <c r="O388" s="349">
        <f>CAZUL!C385</f>
        <v>0</v>
      </c>
    </row>
    <row r="389" spans="1:15" s="350" customFormat="1" ht="13.95" customHeight="1">
      <c r="A389" s="342" t="s">
        <v>17</v>
      </c>
      <c r="B389" s="339" t="e">
        <f>#REF!</f>
        <v>#REF!</v>
      </c>
      <c r="C389" s="340">
        <f>CAZUL!D386</f>
        <v>0</v>
      </c>
      <c r="D389" s="341">
        <f>CAZUL!N386</f>
        <v>0</v>
      </c>
      <c r="E389" s="338" t="str">
        <f>INICIO!D$5</f>
        <v>HOSPITAL E MATERNIDADE SÃO LUCAS</v>
      </c>
      <c r="F389" s="343" t="e">
        <f>VLOOKUP(G389,FORNECEDOR!$A$1:$B$1998,2,FALSE)</f>
        <v>#N/A</v>
      </c>
      <c r="G389" s="344">
        <f>CAZUL!E386</f>
        <v>0</v>
      </c>
      <c r="H389" s="345" t="e">
        <f>VLOOKUP(O389,DESPESAS!A$1:D$2034,2,FALSE)</f>
        <v>#N/A</v>
      </c>
      <c r="I389" s="345" t="e">
        <f>VLOOKUP(O389,DESPESAS!A$1:D$2034,3,FALSE)</f>
        <v>#N/A</v>
      </c>
      <c r="J389" s="346">
        <f>CAZUL!F386</f>
        <v>0</v>
      </c>
      <c r="K389" s="347">
        <f>CAZUL!G386</f>
        <v>0</v>
      </c>
      <c r="L389" s="346">
        <f>CAZUL!H386</f>
        <v>0</v>
      </c>
      <c r="M389" s="348" t="e">
        <f>#REF!</f>
        <v>#REF!</v>
      </c>
      <c r="N389" s="339" t="e">
        <f>#REF!</f>
        <v>#REF!</v>
      </c>
      <c r="O389" s="349">
        <f>CAZUL!C386</f>
        <v>0</v>
      </c>
    </row>
    <row r="390" spans="1:15" s="350" customFormat="1" ht="13.95" customHeight="1">
      <c r="A390" s="342" t="s">
        <v>17</v>
      </c>
      <c r="B390" s="339" t="e">
        <f>#REF!</f>
        <v>#REF!</v>
      </c>
      <c r="C390" s="340">
        <f>CAZUL!D387</f>
        <v>0</v>
      </c>
      <c r="D390" s="341">
        <f>CAZUL!N387</f>
        <v>0</v>
      </c>
      <c r="E390" s="338" t="str">
        <f>INICIO!D$5</f>
        <v>HOSPITAL E MATERNIDADE SÃO LUCAS</v>
      </c>
      <c r="F390" s="343" t="e">
        <f>VLOOKUP(G390,FORNECEDOR!$A$1:$B$1998,2,FALSE)</f>
        <v>#N/A</v>
      </c>
      <c r="G390" s="344">
        <f>CAZUL!E387</f>
        <v>0</v>
      </c>
      <c r="H390" s="345" t="e">
        <f>VLOOKUP(O390,DESPESAS!A$1:D$2034,2,FALSE)</f>
        <v>#N/A</v>
      </c>
      <c r="I390" s="345" t="e">
        <f>VLOOKUP(O390,DESPESAS!A$1:D$2034,3,FALSE)</f>
        <v>#N/A</v>
      </c>
      <c r="J390" s="346">
        <f>CAZUL!F387</f>
        <v>0</v>
      </c>
      <c r="K390" s="347">
        <f>CAZUL!G387</f>
        <v>0</v>
      </c>
      <c r="L390" s="346">
        <f>CAZUL!H387</f>
        <v>0</v>
      </c>
      <c r="M390" s="348" t="e">
        <f>#REF!</f>
        <v>#REF!</v>
      </c>
      <c r="N390" s="339" t="e">
        <f>#REF!</f>
        <v>#REF!</v>
      </c>
      <c r="O390" s="349">
        <f>CAZUL!C387</f>
        <v>0</v>
      </c>
    </row>
    <row r="391" spans="1:15" s="350" customFormat="1" ht="13.95" customHeight="1">
      <c r="A391" s="342" t="s">
        <v>17</v>
      </c>
      <c r="B391" s="339" t="e">
        <f>#REF!</f>
        <v>#REF!</v>
      </c>
      <c r="C391" s="340">
        <f>CAZUL!D388</f>
        <v>0</v>
      </c>
      <c r="D391" s="341">
        <f>CAZUL!N388</f>
        <v>0</v>
      </c>
      <c r="E391" s="338" t="str">
        <f>INICIO!D$5</f>
        <v>HOSPITAL E MATERNIDADE SÃO LUCAS</v>
      </c>
      <c r="F391" s="343" t="e">
        <f>VLOOKUP(G391,FORNECEDOR!$A$1:$B$1998,2,FALSE)</f>
        <v>#N/A</v>
      </c>
      <c r="G391" s="344">
        <f>CAZUL!E388</f>
        <v>0</v>
      </c>
      <c r="H391" s="345" t="e">
        <f>VLOOKUP(O391,DESPESAS!A$1:D$2034,2,FALSE)</f>
        <v>#N/A</v>
      </c>
      <c r="I391" s="345" t="e">
        <f>VLOOKUP(O391,DESPESAS!A$1:D$2034,3,FALSE)</f>
        <v>#N/A</v>
      </c>
      <c r="J391" s="346">
        <f>CAZUL!F388</f>
        <v>0</v>
      </c>
      <c r="K391" s="347">
        <f>CAZUL!G388</f>
        <v>0</v>
      </c>
      <c r="L391" s="346">
        <f>CAZUL!H388</f>
        <v>0</v>
      </c>
      <c r="M391" s="348" t="e">
        <f>#REF!</f>
        <v>#REF!</v>
      </c>
      <c r="N391" s="339" t="e">
        <f>#REF!</f>
        <v>#REF!</v>
      </c>
      <c r="O391" s="349">
        <f>CAZUL!C388</f>
        <v>0</v>
      </c>
    </row>
    <row r="392" spans="1:15" s="350" customFormat="1" ht="13.95" customHeight="1">
      <c r="A392" s="342" t="s">
        <v>17</v>
      </c>
      <c r="B392" s="339" t="e">
        <f>#REF!</f>
        <v>#REF!</v>
      </c>
      <c r="C392" s="340">
        <f>CAZUL!D389</f>
        <v>0</v>
      </c>
      <c r="D392" s="341">
        <f>CAZUL!N389</f>
        <v>0</v>
      </c>
      <c r="E392" s="338" t="str">
        <f>INICIO!D$5</f>
        <v>HOSPITAL E MATERNIDADE SÃO LUCAS</v>
      </c>
      <c r="F392" s="343" t="e">
        <f>VLOOKUP(G392,FORNECEDOR!$A$1:$B$1998,2,FALSE)</f>
        <v>#N/A</v>
      </c>
      <c r="G392" s="344">
        <f>CAZUL!E389</f>
        <v>0</v>
      </c>
      <c r="H392" s="345" t="e">
        <f>VLOOKUP(O392,DESPESAS!A$1:D$2034,2,FALSE)</f>
        <v>#N/A</v>
      </c>
      <c r="I392" s="345" t="e">
        <f>VLOOKUP(O392,DESPESAS!A$1:D$2034,3,FALSE)</f>
        <v>#N/A</v>
      </c>
      <c r="J392" s="346">
        <f>CAZUL!F389</f>
        <v>0</v>
      </c>
      <c r="K392" s="347">
        <f>CAZUL!G389</f>
        <v>0</v>
      </c>
      <c r="L392" s="346">
        <f>CAZUL!H389</f>
        <v>0</v>
      </c>
      <c r="M392" s="348" t="e">
        <f>#REF!</f>
        <v>#REF!</v>
      </c>
      <c r="N392" s="339" t="e">
        <f>#REF!</f>
        <v>#REF!</v>
      </c>
      <c r="O392" s="349">
        <f>CAZUL!C389</f>
        <v>0</v>
      </c>
    </row>
    <row r="393" spans="1:15" s="350" customFormat="1" ht="13.95" customHeight="1">
      <c r="A393" s="342" t="s">
        <v>17</v>
      </c>
      <c r="B393" s="339" t="e">
        <f>#REF!</f>
        <v>#REF!</v>
      </c>
      <c r="C393" s="340">
        <f>CAZUL!D390</f>
        <v>0</v>
      </c>
      <c r="D393" s="341">
        <f>CAZUL!N390</f>
        <v>0</v>
      </c>
      <c r="E393" s="338" t="str">
        <f>INICIO!D$5</f>
        <v>HOSPITAL E MATERNIDADE SÃO LUCAS</v>
      </c>
      <c r="F393" s="343" t="e">
        <f>VLOOKUP(G393,FORNECEDOR!$A$1:$B$1998,2,FALSE)</f>
        <v>#N/A</v>
      </c>
      <c r="G393" s="344">
        <f>CAZUL!E390</f>
        <v>0</v>
      </c>
      <c r="H393" s="345" t="e">
        <f>VLOOKUP(O393,DESPESAS!A$1:D$2034,2,FALSE)</f>
        <v>#N/A</v>
      </c>
      <c r="I393" s="345" t="e">
        <f>VLOOKUP(O393,DESPESAS!A$1:D$2034,3,FALSE)</f>
        <v>#N/A</v>
      </c>
      <c r="J393" s="346">
        <f>CAZUL!F390</f>
        <v>0</v>
      </c>
      <c r="K393" s="347">
        <f>CAZUL!G390</f>
        <v>0</v>
      </c>
      <c r="L393" s="346">
        <f>CAZUL!H390</f>
        <v>0</v>
      </c>
      <c r="M393" s="348" t="e">
        <f>#REF!</f>
        <v>#REF!</v>
      </c>
      <c r="N393" s="339" t="e">
        <f>#REF!</f>
        <v>#REF!</v>
      </c>
      <c r="O393" s="349">
        <f>CAZUL!C390</f>
        <v>0</v>
      </c>
    </row>
    <row r="394" spans="1:15" s="350" customFormat="1" ht="13.95" customHeight="1">
      <c r="A394" s="342" t="s">
        <v>17</v>
      </c>
      <c r="B394" s="339" t="e">
        <f>#REF!</f>
        <v>#REF!</v>
      </c>
      <c r="C394" s="340">
        <f>CAZUL!D391</f>
        <v>0</v>
      </c>
      <c r="D394" s="341">
        <f>CAZUL!N391</f>
        <v>0</v>
      </c>
      <c r="E394" s="338" t="str">
        <f>INICIO!D$5</f>
        <v>HOSPITAL E MATERNIDADE SÃO LUCAS</v>
      </c>
      <c r="F394" s="343" t="e">
        <f>VLOOKUP(G394,FORNECEDOR!$A$1:$B$1998,2,FALSE)</f>
        <v>#N/A</v>
      </c>
      <c r="G394" s="344">
        <f>CAZUL!E391</f>
        <v>0</v>
      </c>
      <c r="H394" s="345" t="e">
        <f>VLOOKUP(O394,DESPESAS!A$1:D$2034,2,FALSE)</f>
        <v>#N/A</v>
      </c>
      <c r="I394" s="345" t="e">
        <f>VLOOKUP(O394,DESPESAS!A$1:D$2034,3,FALSE)</f>
        <v>#N/A</v>
      </c>
      <c r="J394" s="346">
        <f>CAZUL!F391</f>
        <v>0</v>
      </c>
      <c r="K394" s="347">
        <f>CAZUL!G391</f>
        <v>0</v>
      </c>
      <c r="L394" s="346">
        <f>CAZUL!H391</f>
        <v>0</v>
      </c>
      <c r="M394" s="348" t="e">
        <f>#REF!</f>
        <v>#REF!</v>
      </c>
      <c r="N394" s="339" t="e">
        <f>#REF!</f>
        <v>#REF!</v>
      </c>
      <c r="O394" s="349">
        <f>CAZUL!C391</f>
        <v>0</v>
      </c>
    </row>
    <row r="395" spans="1:15" s="350" customFormat="1" ht="13.95" customHeight="1">
      <c r="A395" s="342" t="s">
        <v>17</v>
      </c>
      <c r="B395" s="339" t="e">
        <f>#REF!</f>
        <v>#REF!</v>
      </c>
      <c r="C395" s="340">
        <f>CAZUL!D392</f>
        <v>0</v>
      </c>
      <c r="D395" s="341">
        <f>CAZUL!N392</f>
        <v>0</v>
      </c>
      <c r="E395" s="338" t="str">
        <f>INICIO!D$5</f>
        <v>HOSPITAL E MATERNIDADE SÃO LUCAS</v>
      </c>
      <c r="F395" s="343" t="e">
        <f>VLOOKUP(G395,FORNECEDOR!$A$1:$B$1998,2,FALSE)</f>
        <v>#N/A</v>
      </c>
      <c r="G395" s="344">
        <f>CAZUL!E392</f>
        <v>0</v>
      </c>
      <c r="H395" s="345" t="e">
        <f>VLOOKUP(O395,DESPESAS!A$1:D$2034,2,FALSE)</f>
        <v>#N/A</v>
      </c>
      <c r="I395" s="345" t="e">
        <f>VLOOKUP(O395,DESPESAS!A$1:D$2034,3,FALSE)</f>
        <v>#N/A</v>
      </c>
      <c r="J395" s="346">
        <f>CAZUL!F392</f>
        <v>0</v>
      </c>
      <c r="K395" s="347">
        <f>CAZUL!G392</f>
        <v>0</v>
      </c>
      <c r="L395" s="346">
        <f>CAZUL!H392</f>
        <v>0</v>
      </c>
      <c r="M395" s="348" t="e">
        <f>#REF!</f>
        <v>#REF!</v>
      </c>
      <c r="N395" s="339" t="e">
        <f>#REF!</f>
        <v>#REF!</v>
      </c>
      <c r="O395" s="349">
        <f>CAZUL!C392</f>
        <v>0</v>
      </c>
    </row>
    <row r="396" spans="1:15" s="350" customFormat="1" ht="13.95" customHeight="1">
      <c r="A396" s="342" t="s">
        <v>17</v>
      </c>
      <c r="B396" s="339" t="e">
        <f>#REF!</f>
        <v>#REF!</v>
      </c>
      <c r="C396" s="340">
        <f>CAZUL!D393</f>
        <v>0</v>
      </c>
      <c r="D396" s="341">
        <f>CAZUL!N393</f>
        <v>0</v>
      </c>
      <c r="E396" s="338" t="str">
        <f>INICIO!D$5</f>
        <v>HOSPITAL E MATERNIDADE SÃO LUCAS</v>
      </c>
      <c r="F396" s="343" t="e">
        <f>VLOOKUP(G396,FORNECEDOR!$A$1:$B$1998,2,FALSE)</f>
        <v>#N/A</v>
      </c>
      <c r="G396" s="344">
        <f>CAZUL!E393</f>
        <v>0</v>
      </c>
      <c r="H396" s="345" t="e">
        <f>VLOOKUP(O396,DESPESAS!A$1:D$2034,2,FALSE)</f>
        <v>#N/A</v>
      </c>
      <c r="I396" s="345" t="e">
        <f>VLOOKUP(O396,DESPESAS!A$1:D$2034,3,FALSE)</f>
        <v>#N/A</v>
      </c>
      <c r="J396" s="346">
        <f>CAZUL!F393</f>
        <v>0</v>
      </c>
      <c r="K396" s="347">
        <f>CAZUL!G393</f>
        <v>0</v>
      </c>
      <c r="L396" s="346">
        <f>CAZUL!H393</f>
        <v>0</v>
      </c>
      <c r="M396" s="348" t="e">
        <f>#REF!</f>
        <v>#REF!</v>
      </c>
      <c r="N396" s="339" t="e">
        <f>#REF!</f>
        <v>#REF!</v>
      </c>
      <c r="O396" s="349">
        <f>CAZUL!C393</f>
        <v>0</v>
      </c>
    </row>
    <row r="397" spans="1:15" s="350" customFormat="1" ht="13.95" customHeight="1">
      <c r="A397" s="342" t="s">
        <v>17</v>
      </c>
      <c r="B397" s="339" t="e">
        <f>#REF!</f>
        <v>#REF!</v>
      </c>
      <c r="C397" s="340">
        <f>CAZUL!D394</f>
        <v>0</v>
      </c>
      <c r="D397" s="341">
        <f>CAZUL!N394</f>
        <v>0</v>
      </c>
      <c r="E397" s="338" t="str">
        <f>INICIO!D$5</f>
        <v>HOSPITAL E MATERNIDADE SÃO LUCAS</v>
      </c>
      <c r="F397" s="343" t="e">
        <f>VLOOKUP(G397,FORNECEDOR!$A$1:$B$1998,2,FALSE)</f>
        <v>#N/A</v>
      </c>
      <c r="G397" s="344">
        <f>CAZUL!E394</f>
        <v>0</v>
      </c>
      <c r="H397" s="345" t="e">
        <f>VLOOKUP(O397,DESPESAS!A$1:D$2034,2,FALSE)</f>
        <v>#N/A</v>
      </c>
      <c r="I397" s="345" t="e">
        <f>VLOOKUP(O397,DESPESAS!A$1:D$2034,3,FALSE)</f>
        <v>#N/A</v>
      </c>
      <c r="J397" s="346">
        <f>CAZUL!F394</f>
        <v>0</v>
      </c>
      <c r="K397" s="347">
        <f>CAZUL!G394</f>
        <v>0</v>
      </c>
      <c r="L397" s="346">
        <f>CAZUL!H394</f>
        <v>0</v>
      </c>
      <c r="M397" s="348" t="e">
        <f>#REF!</f>
        <v>#REF!</v>
      </c>
      <c r="N397" s="339" t="e">
        <f>#REF!</f>
        <v>#REF!</v>
      </c>
      <c r="O397" s="349">
        <f>CAZUL!C394</f>
        <v>0</v>
      </c>
    </row>
    <row r="398" spans="1:15" s="350" customFormat="1" ht="13.95" customHeight="1">
      <c r="A398" s="342" t="s">
        <v>17</v>
      </c>
      <c r="B398" s="339" t="e">
        <f>#REF!</f>
        <v>#REF!</v>
      </c>
      <c r="C398" s="340">
        <f>CAZUL!D395</f>
        <v>0</v>
      </c>
      <c r="D398" s="341">
        <f>CAZUL!N395</f>
        <v>0</v>
      </c>
      <c r="E398" s="338" t="str">
        <f>INICIO!D$5</f>
        <v>HOSPITAL E MATERNIDADE SÃO LUCAS</v>
      </c>
      <c r="F398" s="343" t="e">
        <f>VLOOKUP(G398,FORNECEDOR!$A$1:$B$1998,2,FALSE)</f>
        <v>#N/A</v>
      </c>
      <c r="G398" s="344">
        <f>CAZUL!E395</f>
        <v>0</v>
      </c>
      <c r="H398" s="345" t="e">
        <f>VLOOKUP(O398,DESPESAS!A$1:D$2034,2,FALSE)</f>
        <v>#N/A</v>
      </c>
      <c r="I398" s="345" t="e">
        <f>VLOOKUP(O398,DESPESAS!A$1:D$2034,3,FALSE)</f>
        <v>#N/A</v>
      </c>
      <c r="J398" s="346">
        <f>CAZUL!F395</f>
        <v>0</v>
      </c>
      <c r="K398" s="347">
        <f>CAZUL!G395</f>
        <v>0</v>
      </c>
      <c r="L398" s="346">
        <f>CAZUL!H395</f>
        <v>0</v>
      </c>
      <c r="M398" s="348" t="e">
        <f>#REF!</f>
        <v>#REF!</v>
      </c>
      <c r="N398" s="339" t="e">
        <f>#REF!</f>
        <v>#REF!</v>
      </c>
      <c r="O398" s="349">
        <f>CAZUL!C395</f>
        <v>0</v>
      </c>
    </row>
    <row r="399" spans="1:15" s="350" customFormat="1" ht="13.95" customHeight="1">
      <c r="A399" s="342" t="s">
        <v>17</v>
      </c>
      <c r="B399" s="339" t="e">
        <f>#REF!</f>
        <v>#REF!</v>
      </c>
      <c r="C399" s="340">
        <f>CAZUL!D396</f>
        <v>0</v>
      </c>
      <c r="D399" s="341">
        <f>CAZUL!N396</f>
        <v>0</v>
      </c>
      <c r="E399" s="338" t="str">
        <f>INICIO!D$5</f>
        <v>HOSPITAL E MATERNIDADE SÃO LUCAS</v>
      </c>
      <c r="F399" s="343" t="e">
        <f>VLOOKUP(G399,FORNECEDOR!$A$1:$B$1998,2,FALSE)</f>
        <v>#N/A</v>
      </c>
      <c r="G399" s="344">
        <f>CAZUL!E396</f>
        <v>0</v>
      </c>
      <c r="H399" s="345" t="e">
        <f>VLOOKUP(O399,DESPESAS!A$1:D$2034,2,FALSE)</f>
        <v>#N/A</v>
      </c>
      <c r="I399" s="345" t="e">
        <f>VLOOKUP(O399,DESPESAS!A$1:D$2034,3,FALSE)</f>
        <v>#N/A</v>
      </c>
      <c r="J399" s="346">
        <f>CAZUL!F396</f>
        <v>0</v>
      </c>
      <c r="K399" s="347">
        <f>CAZUL!G396</f>
        <v>0</v>
      </c>
      <c r="L399" s="346">
        <f>CAZUL!H396</f>
        <v>0</v>
      </c>
      <c r="M399" s="348" t="e">
        <f>#REF!</f>
        <v>#REF!</v>
      </c>
      <c r="N399" s="339" t="e">
        <f>#REF!</f>
        <v>#REF!</v>
      </c>
      <c r="O399" s="349">
        <f>CAZUL!C396</f>
        <v>0</v>
      </c>
    </row>
    <row r="400" spans="1:15" s="350" customFormat="1" ht="13.95" customHeight="1">
      <c r="A400" s="342" t="s">
        <v>17</v>
      </c>
      <c r="B400" s="339" t="e">
        <f>#REF!</f>
        <v>#REF!</v>
      </c>
      <c r="C400" s="340">
        <f>CAZUL!D397</f>
        <v>0</v>
      </c>
      <c r="D400" s="341">
        <f>CAZUL!N397</f>
        <v>0</v>
      </c>
      <c r="E400" s="338" t="str">
        <f>INICIO!D$5</f>
        <v>HOSPITAL E MATERNIDADE SÃO LUCAS</v>
      </c>
      <c r="F400" s="343" t="e">
        <f>VLOOKUP(G400,FORNECEDOR!$A$1:$B$1998,2,FALSE)</f>
        <v>#N/A</v>
      </c>
      <c r="G400" s="344">
        <f>CAZUL!E397</f>
        <v>0</v>
      </c>
      <c r="H400" s="345" t="e">
        <f>VLOOKUP(O400,DESPESAS!A$1:D$2034,2,FALSE)</f>
        <v>#N/A</v>
      </c>
      <c r="I400" s="345" t="e">
        <f>VLOOKUP(O400,DESPESAS!A$1:D$2034,3,FALSE)</f>
        <v>#N/A</v>
      </c>
      <c r="J400" s="346">
        <f>CAZUL!F397</f>
        <v>0</v>
      </c>
      <c r="K400" s="347">
        <f>CAZUL!G397</f>
        <v>0</v>
      </c>
      <c r="L400" s="346">
        <f>CAZUL!H397</f>
        <v>0</v>
      </c>
      <c r="M400" s="348" t="e">
        <f>#REF!</f>
        <v>#REF!</v>
      </c>
      <c r="N400" s="339" t="e">
        <f>#REF!</f>
        <v>#REF!</v>
      </c>
      <c r="O400" s="349">
        <f>CAZUL!C397</f>
        <v>0</v>
      </c>
    </row>
    <row r="401" spans="1:15" s="350" customFormat="1" ht="13.95" customHeight="1">
      <c r="A401" s="342" t="s">
        <v>17</v>
      </c>
      <c r="B401" s="339" t="e">
        <f>#REF!</f>
        <v>#REF!</v>
      </c>
      <c r="C401" s="340">
        <f>CAZUL!D398</f>
        <v>0</v>
      </c>
      <c r="D401" s="341">
        <f>CAZUL!N398</f>
        <v>0</v>
      </c>
      <c r="E401" s="338" t="str">
        <f>INICIO!D$5</f>
        <v>HOSPITAL E MATERNIDADE SÃO LUCAS</v>
      </c>
      <c r="F401" s="343" t="e">
        <f>VLOOKUP(G401,FORNECEDOR!$A$1:$B$1998,2,FALSE)</f>
        <v>#N/A</v>
      </c>
      <c r="G401" s="344">
        <f>CAZUL!E398</f>
        <v>0</v>
      </c>
      <c r="H401" s="345" t="e">
        <f>VLOOKUP(O401,DESPESAS!A$1:D$2034,2,FALSE)</f>
        <v>#N/A</v>
      </c>
      <c r="I401" s="345" t="e">
        <f>VLOOKUP(O401,DESPESAS!A$1:D$2034,3,FALSE)</f>
        <v>#N/A</v>
      </c>
      <c r="J401" s="346">
        <f>CAZUL!F398</f>
        <v>0</v>
      </c>
      <c r="K401" s="347">
        <f>CAZUL!G398</f>
        <v>0</v>
      </c>
      <c r="L401" s="346">
        <f>CAZUL!H398</f>
        <v>0</v>
      </c>
      <c r="M401" s="348" t="e">
        <f>#REF!</f>
        <v>#REF!</v>
      </c>
      <c r="N401" s="339" t="e">
        <f>#REF!</f>
        <v>#REF!</v>
      </c>
      <c r="O401" s="349">
        <f>CAZUL!C398</f>
        <v>0</v>
      </c>
    </row>
    <row r="402" spans="1:15" s="350" customFormat="1" ht="13.95" customHeight="1">
      <c r="A402" s="342" t="s">
        <v>17</v>
      </c>
      <c r="B402" s="339" t="e">
        <f>#REF!</f>
        <v>#REF!</v>
      </c>
      <c r="C402" s="340">
        <f>CAZUL!D399</f>
        <v>0</v>
      </c>
      <c r="D402" s="341">
        <f>CAZUL!N399</f>
        <v>0</v>
      </c>
      <c r="E402" s="338" t="str">
        <f>INICIO!D$5</f>
        <v>HOSPITAL E MATERNIDADE SÃO LUCAS</v>
      </c>
      <c r="F402" s="343" t="e">
        <f>VLOOKUP(G402,FORNECEDOR!$A$1:$B$1998,2,FALSE)</f>
        <v>#N/A</v>
      </c>
      <c r="G402" s="344">
        <f>CAZUL!E399</f>
        <v>0</v>
      </c>
      <c r="H402" s="345" t="e">
        <f>VLOOKUP(O402,DESPESAS!A$1:D$2034,2,FALSE)</f>
        <v>#N/A</v>
      </c>
      <c r="I402" s="345" t="e">
        <f>VLOOKUP(O402,DESPESAS!A$1:D$2034,3,FALSE)</f>
        <v>#N/A</v>
      </c>
      <c r="J402" s="346">
        <f>CAZUL!F399</f>
        <v>0</v>
      </c>
      <c r="K402" s="347">
        <f>CAZUL!G399</f>
        <v>0</v>
      </c>
      <c r="L402" s="346">
        <f>CAZUL!H399</f>
        <v>0</v>
      </c>
      <c r="M402" s="348" t="e">
        <f>#REF!</f>
        <v>#REF!</v>
      </c>
      <c r="N402" s="339" t="e">
        <f>#REF!</f>
        <v>#REF!</v>
      </c>
      <c r="O402" s="349">
        <f>CAZUL!C399</f>
        <v>0</v>
      </c>
    </row>
    <row r="403" spans="1:15" s="350" customFormat="1" ht="13.95" customHeight="1">
      <c r="A403" s="342" t="s">
        <v>17</v>
      </c>
      <c r="B403" s="339" t="e">
        <f>#REF!</f>
        <v>#REF!</v>
      </c>
      <c r="C403" s="340">
        <f>CAZUL!D400</f>
        <v>0</v>
      </c>
      <c r="D403" s="341">
        <f>CAZUL!N400</f>
        <v>0</v>
      </c>
      <c r="E403" s="338" t="str">
        <f>INICIO!D$5</f>
        <v>HOSPITAL E MATERNIDADE SÃO LUCAS</v>
      </c>
      <c r="F403" s="343" t="e">
        <f>VLOOKUP(G403,FORNECEDOR!$A$1:$B$1998,2,FALSE)</f>
        <v>#N/A</v>
      </c>
      <c r="G403" s="344">
        <f>CAZUL!E400</f>
        <v>0</v>
      </c>
      <c r="H403" s="345" t="e">
        <f>VLOOKUP(O403,DESPESAS!A$1:D$2034,2,FALSE)</f>
        <v>#N/A</v>
      </c>
      <c r="I403" s="345" t="e">
        <f>VLOOKUP(O403,DESPESAS!A$1:D$2034,3,FALSE)</f>
        <v>#N/A</v>
      </c>
      <c r="J403" s="346">
        <f>CAZUL!F400</f>
        <v>0</v>
      </c>
      <c r="K403" s="347">
        <f>CAZUL!G400</f>
        <v>0</v>
      </c>
      <c r="L403" s="346">
        <f>CAZUL!H400</f>
        <v>0</v>
      </c>
      <c r="M403" s="348" t="e">
        <f>#REF!</f>
        <v>#REF!</v>
      </c>
      <c r="N403" s="339" t="e">
        <f>#REF!</f>
        <v>#REF!</v>
      </c>
      <c r="O403" s="349">
        <f>CAZUL!C400</f>
        <v>0</v>
      </c>
    </row>
    <row r="404" spans="1:15" s="350" customFormat="1" ht="13.95" customHeight="1">
      <c r="A404" s="342" t="s">
        <v>17</v>
      </c>
      <c r="B404" s="339" t="e">
        <f>#REF!</f>
        <v>#REF!</v>
      </c>
      <c r="C404" s="340">
        <f>CAZUL!D401</f>
        <v>0</v>
      </c>
      <c r="D404" s="341">
        <f>CAZUL!N401</f>
        <v>0</v>
      </c>
      <c r="E404" s="338" t="str">
        <f>INICIO!D$5</f>
        <v>HOSPITAL E MATERNIDADE SÃO LUCAS</v>
      </c>
      <c r="F404" s="343" t="e">
        <f>VLOOKUP(G404,FORNECEDOR!$A$1:$B$1998,2,FALSE)</f>
        <v>#N/A</v>
      </c>
      <c r="G404" s="344">
        <f>CAZUL!E401</f>
        <v>0</v>
      </c>
      <c r="H404" s="345" t="e">
        <f>VLOOKUP(O404,DESPESAS!A$1:D$2034,2,FALSE)</f>
        <v>#N/A</v>
      </c>
      <c r="I404" s="345" t="e">
        <f>VLOOKUP(O404,DESPESAS!A$1:D$2034,3,FALSE)</f>
        <v>#N/A</v>
      </c>
      <c r="J404" s="346">
        <f>CAZUL!F401</f>
        <v>0</v>
      </c>
      <c r="K404" s="347">
        <f>CAZUL!G401</f>
        <v>0</v>
      </c>
      <c r="L404" s="346">
        <f>CAZUL!H401</f>
        <v>0</v>
      </c>
      <c r="M404" s="348" t="e">
        <f>#REF!</f>
        <v>#REF!</v>
      </c>
      <c r="N404" s="339" t="e">
        <f>#REF!</f>
        <v>#REF!</v>
      </c>
      <c r="O404" s="349">
        <f>CAZUL!C401</f>
        <v>0</v>
      </c>
    </row>
    <row r="405" spans="1:15" s="350" customFormat="1" ht="13.95" customHeight="1">
      <c r="A405" s="342" t="s">
        <v>17</v>
      </c>
      <c r="B405" s="339" t="e">
        <f>#REF!</f>
        <v>#REF!</v>
      </c>
      <c r="C405" s="340">
        <f>CAZUL!D402</f>
        <v>0</v>
      </c>
      <c r="D405" s="341">
        <f>CAZUL!N402</f>
        <v>0</v>
      </c>
      <c r="E405" s="338" t="str">
        <f>INICIO!D$5</f>
        <v>HOSPITAL E MATERNIDADE SÃO LUCAS</v>
      </c>
      <c r="F405" s="343" t="e">
        <f>VLOOKUP(G405,FORNECEDOR!$A$1:$B$1998,2,FALSE)</f>
        <v>#N/A</v>
      </c>
      <c r="G405" s="344">
        <f>CAZUL!E402</f>
        <v>0</v>
      </c>
      <c r="H405" s="345" t="e">
        <f>VLOOKUP(O405,DESPESAS!A$1:D$2034,2,FALSE)</f>
        <v>#N/A</v>
      </c>
      <c r="I405" s="345" t="e">
        <f>VLOOKUP(O405,DESPESAS!A$1:D$2034,3,FALSE)</f>
        <v>#N/A</v>
      </c>
      <c r="J405" s="346">
        <f>CAZUL!F402</f>
        <v>0</v>
      </c>
      <c r="K405" s="347">
        <f>CAZUL!G402</f>
        <v>0</v>
      </c>
      <c r="L405" s="346">
        <f>CAZUL!H402</f>
        <v>0</v>
      </c>
      <c r="M405" s="348" t="e">
        <f>#REF!</f>
        <v>#REF!</v>
      </c>
      <c r="N405" s="339" t="e">
        <f>#REF!</f>
        <v>#REF!</v>
      </c>
      <c r="O405" s="349">
        <f>CAZUL!C402</f>
        <v>0</v>
      </c>
    </row>
    <row r="406" spans="1:15" s="350" customFormat="1" ht="13.95" customHeight="1">
      <c r="A406" s="342" t="s">
        <v>17</v>
      </c>
      <c r="B406" s="339" t="e">
        <f>#REF!</f>
        <v>#REF!</v>
      </c>
      <c r="C406" s="340">
        <f>CAZUL!D403</f>
        <v>0</v>
      </c>
      <c r="D406" s="341">
        <f>CAZUL!N403</f>
        <v>0</v>
      </c>
      <c r="E406" s="338" t="str">
        <f>INICIO!D$5</f>
        <v>HOSPITAL E MATERNIDADE SÃO LUCAS</v>
      </c>
      <c r="F406" s="343" t="e">
        <f>VLOOKUP(G406,FORNECEDOR!$A$1:$B$1998,2,FALSE)</f>
        <v>#N/A</v>
      </c>
      <c r="G406" s="344">
        <f>CAZUL!E403</f>
        <v>0</v>
      </c>
      <c r="H406" s="345" t="e">
        <f>VLOOKUP(O406,DESPESAS!A$1:D$2034,2,FALSE)</f>
        <v>#N/A</v>
      </c>
      <c r="I406" s="345" t="e">
        <f>VLOOKUP(O406,DESPESAS!A$1:D$2034,3,FALSE)</f>
        <v>#N/A</v>
      </c>
      <c r="J406" s="346">
        <f>CAZUL!F403</f>
        <v>0</v>
      </c>
      <c r="K406" s="347">
        <f>CAZUL!G403</f>
        <v>0</v>
      </c>
      <c r="L406" s="346">
        <f>CAZUL!H403</f>
        <v>0</v>
      </c>
      <c r="M406" s="348" t="e">
        <f>#REF!</f>
        <v>#REF!</v>
      </c>
      <c r="N406" s="339" t="e">
        <f>#REF!</f>
        <v>#REF!</v>
      </c>
      <c r="O406" s="349">
        <f>CAZUL!C403</f>
        <v>0</v>
      </c>
    </row>
    <row r="407" spans="1:15" s="350" customFormat="1" ht="13.95" customHeight="1">
      <c r="A407" s="342" t="s">
        <v>17</v>
      </c>
      <c r="B407" s="339" t="e">
        <f>#REF!</f>
        <v>#REF!</v>
      </c>
      <c r="C407" s="340">
        <f>CAZUL!D404</f>
        <v>0</v>
      </c>
      <c r="D407" s="341">
        <f>CAZUL!N404</f>
        <v>0</v>
      </c>
      <c r="E407" s="338" t="str">
        <f>INICIO!D$5</f>
        <v>HOSPITAL E MATERNIDADE SÃO LUCAS</v>
      </c>
      <c r="F407" s="343" t="e">
        <f>VLOOKUP(G407,FORNECEDOR!$A$1:$B$1998,2,FALSE)</f>
        <v>#N/A</v>
      </c>
      <c r="G407" s="344">
        <f>CAZUL!E404</f>
        <v>0</v>
      </c>
      <c r="H407" s="345" t="e">
        <f>VLOOKUP(O407,DESPESAS!A$1:D$2034,2,FALSE)</f>
        <v>#N/A</v>
      </c>
      <c r="I407" s="345" t="e">
        <f>VLOOKUP(O407,DESPESAS!A$1:D$2034,3,FALSE)</f>
        <v>#N/A</v>
      </c>
      <c r="J407" s="346">
        <f>CAZUL!F404</f>
        <v>0</v>
      </c>
      <c r="K407" s="347">
        <f>CAZUL!G404</f>
        <v>0</v>
      </c>
      <c r="L407" s="346">
        <f>CAZUL!H404</f>
        <v>0</v>
      </c>
      <c r="M407" s="348" t="e">
        <f>#REF!</f>
        <v>#REF!</v>
      </c>
      <c r="N407" s="339" t="e">
        <f>#REF!</f>
        <v>#REF!</v>
      </c>
      <c r="O407" s="349">
        <f>CAZUL!C404</f>
        <v>0</v>
      </c>
    </row>
    <row r="408" spans="1:15" s="350" customFormat="1" ht="13.95" customHeight="1">
      <c r="A408" s="342" t="s">
        <v>17</v>
      </c>
      <c r="B408" s="339" t="e">
        <f>#REF!</f>
        <v>#REF!</v>
      </c>
      <c r="C408" s="340">
        <f>CAZUL!D405</f>
        <v>0</v>
      </c>
      <c r="D408" s="341">
        <f>CAZUL!N405</f>
        <v>0</v>
      </c>
      <c r="E408" s="338" t="str">
        <f>INICIO!D$5</f>
        <v>HOSPITAL E MATERNIDADE SÃO LUCAS</v>
      </c>
      <c r="F408" s="343" t="e">
        <f>VLOOKUP(G408,FORNECEDOR!$A$1:$B$1998,2,FALSE)</f>
        <v>#N/A</v>
      </c>
      <c r="G408" s="344">
        <f>CAZUL!E405</f>
        <v>0</v>
      </c>
      <c r="H408" s="345" t="e">
        <f>VLOOKUP(O408,DESPESAS!A$1:D$2034,2,FALSE)</f>
        <v>#N/A</v>
      </c>
      <c r="I408" s="345" t="e">
        <f>VLOOKUP(O408,DESPESAS!A$1:D$2034,3,FALSE)</f>
        <v>#N/A</v>
      </c>
      <c r="J408" s="346">
        <f>CAZUL!F405</f>
        <v>0</v>
      </c>
      <c r="K408" s="347">
        <f>CAZUL!G405</f>
        <v>0</v>
      </c>
      <c r="L408" s="346">
        <f>CAZUL!H405</f>
        <v>0</v>
      </c>
      <c r="M408" s="348" t="e">
        <f>#REF!</f>
        <v>#REF!</v>
      </c>
      <c r="N408" s="339" t="e">
        <f>#REF!</f>
        <v>#REF!</v>
      </c>
      <c r="O408" s="349">
        <f>CAZUL!C405</f>
        <v>0</v>
      </c>
    </row>
    <row r="409" spans="1:15" s="350" customFormat="1" ht="13.95" customHeight="1">
      <c r="A409" s="342" t="s">
        <v>17</v>
      </c>
      <c r="B409" s="339" t="e">
        <f>#REF!</f>
        <v>#REF!</v>
      </c>
      <c r="C409" s="340">
        <f>CAZUL!D406</f>
        <v>0</v>
      </c>
      <c r="D409" s="341">
        <f>CAZUL!N406</f>
        <v>0</v>
      </c>
      <c r="E409" s="338" t="str">
        <f>INICIO!D$5</f>
        <v>HOSPITAL E MATERNIDADE SÃO LUCAS</v>
      </c>
      <c r="F409" s="343" t="e">
        <f>VLOOKUP(G409,FORNECEDOR!$A$1:$B$1998,2,FALSE)</f>
        <v>#N/A</v>
      </c>
      <c r="G409" s="344">
        <f>CAZUL!E406</f>
        <v>0</v>
      </c>
      <c r="H409" s="345" t="e">
        <f>VLOOKUP(O409,DESPESAS!A$1:D$2034,2,FALSE)</f>
        <v>#N/A</v>
      </c>
      <c r="I409" s="345" t="e">
        <f>VLOOKUP(O409,DESPESAS!A$1:D$2034,3,FALSE)</f>
        <v>#N/A</v>
      </c>
      <c r="J409" s="346">
        <f>CAZUL!F406</f>
        <v>0</v>
      </c>
      <c r="K409" s="347">
        <f>CAZUL!G406</f>
        <v>0</v>
      </c>
      <c r="L409" s="346">
        <f>CAZUL!H406</f>
        <v>0</v>
      </c>
      <c r="M409" s="348" t="e">
        <f>#REF!</f>
        <v>#REF!</v>
      </c>
      <c r="N409" s="339" t="e">
        <f>#REF!</f>
        <v>#REF!</v>
      </c>
      <c r="O409" s="349">
        <f>CAZUL!C406</f>
        <v>0</v>
      </c>
    </row>
    <row r="410" spans="1:15" s="350" customFormat="1" ht="13.95" customHeight="1">
      <c r="A410" s="342" t="s">
        <v>17</v>
      </c>
      <c r="B410" s="339" t="e">
        <f>#REF!</f>
        <v>#REF!</v>
      </c>
      <c r="C410" s="340">
        <f>CAZUL!D407</f>
        <v>0</v>
      </c>
      <c r="D410" s="341">
        <f>CAZUL!N407</f>
        <v>0</v>
      </c>
      <c r="E410" s="338" t="str">
        <f>INICIO!D$5</f>
        <v>HOSPITAL E MATERNIDADE SÃO LUCAS</v>
      </c>
      <c r="F410" s="343" t="e">
        <f>VLOOKUP(G410,FORNECEDOR!$A$1:$B$1998,2,FALSE)</f>
        <v>#N/A</v>
      </c>
      <c r="G410" s="344">
        <f>CAZUL!E407</f>
        <v>0</v>
      </c>
      <c r="H410" s="345" t="e">
        <f>VLOOKUP(O410,DESPESAS!A$1:D$2034,2,FALSE)</f>
        <v>#N/A</v>
      </c>
      <c r="I410" s="345" t="e">
        <f>VLOOKUP(O410,DESPESAS!A$1:D$2034,3,FALSE)</f>
        <v>#N/A</v>
      </c>
      <c r="J410" s="346">
        <f>CAZUL!F407</f>
        <v>0</v>
      </c>
      <c r="K410" s="347">
        <f>CAZUL!G407</f>
        <v>0</v>
      </c>
      <c r="L410" s="346">
        <f>CAZUL!H407</f>
        <v>0</v>
      </c>
      <c r="M410" s="348" t="e">
        <f>#REF!</f>
        <v>#REF!</v>
      </c>
      <c r="N410" s="339" t="e">
        <f>#REF!</f>
        <v>#REF!</v>
      </c>
      <c r="O410" s="349">
        <f>CAZUL!C407</f>
        <v>0</v>
      </c>
    </row>
    <row r="411" spans="1:15" s="350" customFormat="1" ht="13.95" customHeight="1">
      <c r="A411" s="342" t="s">
        <v>17</v>
      </c>
      <c r="B411" s="339" t="e">
        <f>#REF!</f>
        <v>#REF!</v>
      </c>
      <c r="C411" s="340">
        <f>CAZUL!D408</f>
        <v>0</v>
      </c>
      <c r="D411" s="341">
        <f>CAZUL!N408</f>
        <v>0</v>
      </c>
      <c r="E411" s="338" t="str">
        <f>INICIO!D$5</f>
        <v>HOSPITAL E MATERNIDADE SÃO LUCAS</v>
      </c>
      <c r="F411" s="343" t="e">
        <f>VLOOKUP(G411,FORNECEDOR!$A$1:$B$1998,2,FALSE)</f>
        <v>#N/A</v>
      </c>
      <c r="G411" s="344">
        <f>CAZUL!E408</f>
        <v>0</v>
      </c>
      <c r="H411" s="345" t="e">
        <f>VLOOKUP(O411,DESPESAS!A$1:D$2034,2,FALSE)</f>
        <v>#N/A</v>
      </c>
      <c r="I411" s="345" t="e">
        <f>VLOOKUP(O411,DESPESAS!A$1:D$2034,3,FALSE)</f>
        <v>#N/A</v>
      </c>
      <c r="J411" s="346">
        <f>CAZUL!F408</f>
        <v>0</v>
      </c>
      <c r="K411" s="347">
        <f>CAZUL!G408</f>
        <v>0</v>
      </c>
      <c r="L411" s="346">
        <f>CAZUL!H408</f>
        <v>0</v>
      </c>
      <c r="M411" s="348" t="e">
        <f>#REF!</f>
        <v>#REF!</v>
      </c>
      <c r="N411" s="339" t="e">
        <f>#REF!</f>
        <v>#REF!</v>
      </c>
      <c r="O411" s="349">
        <f>CAZUL!C408</f>
        <v>0</v>
      </c>
    </row>
    <row r="412" spans="1:15" s="350" customFormat="1" ht="13.95" customHeight="1">
      <c r="A412" s="342" t="s">
        <v>17</v>
      </c>
      <c r="B412" s="339" t="e">
        <f>#REF!</f>
        <v>#REF!</v>
      </c>
      <c r="C412" s="340">
        <f>CAZUL!D409</f>
        <v>0</v>
      </c>
      <c r="D412" s="341">
        <f>CAZUL!N409</f>
        <v>0</v>
      </c>
      <c r="E412" s="338" t="str">
        <f>INICIO!D$5</f>
        <v>HOSPITAL E MATERNIDADE SÃO LUCAS</v>
      </c>
      <c r="F412" s="343" t="e">
        <f>VLOOKUP(G412,FORNECEDOR!$A$1:$B$1998,2,FALSE)</f>
        <v>#N/A</v>
      </c>
      <c r="G412" s="344">
        <f>CAZUL!E409</f>
        <v>0</v>
      </c>
      <c r="H412" s="345" t="e">
        <f>VLOOKUP(O412,DESPESAS!A$1:D$2034,2,FALSE)</f>
        <v>#N/A</v>
      </c>
      <c r="I412" s="345" t="e">
        <f>VLOOKUP(O412,DESPESAS!A$1:D$2034,3,FALSE)</f>
        <v>#N/A</v>
      </c>
      <c r="J412" s="346">
        <f>CAZUL!F409</f>
        <v>0</v>
      </c>
      <c r="K412" s="347">
        <f>CAZUL!G409</f>
        <v>0</v>
      </c>
      <c r="L412" s="346">
        <f>CAZUL!H409</f>
        <v>0</v>
      </c>
      <c r="M412" s="348" t="e">
        <f>#REF!</f>
        <v>#REF!</v>
      </c>
      <c r="N412" s="339" t="e">
        <f>#REF!</f>
        <v>#REF!</v>
      </c>
      <c r="O412" s="349">
        <f>CAZUL!C409</f>
        <v>0</v>
      </c>
    </row>
    <row r="413" spans="1:15" s="350" customFormat="1" ht="13.95" customHeight="1">
      <c r="A413" s="342" t="s">
        <v>17</v>
      </c>
      <c r="B413" s="339" t="e">
        <f>#REF!</f>
        <v>#REF!</v>
      </c>
      <c r="C413" s="340">
        <f>CAZUL!D410</f>
        <v>0</v>
      </c>
      <c r="D413" s="341">
        <f>CAZUL!N410</f>
        <v>0</v>
      </c>
      <c r="E413" s="338" t="str">
        <f>INICIO!D$5</f>
        <v>HOSPITAL E MATERNIDADE SÃO LUCAS</v>
      </c>
      <c r="F413" s="343" t="e">
        <f>VLOOKUP(G413,FORNECEDOR!$A$1:$B$1998,2,FALSE)</f>
        <v>#N/A</v>
      </c>
      <c r="G413" s="344">
        <f>CAZUL!E410</f>
        <v>0</v>
      </c>
      <c r="H413" s="345" t="e">
        <f>VLOOKUP(O413,DESPESAS!A$1:D$2034,2,FALSE)</f>
        <v>#N/A</v>
      </c>
      <c r="I413" s="345" t="e">
        <f>VLOOKUP(O413,DESPESAS!A$1:D$2034,3,FALSE)</f>
        <v>#N/A</v>
      </c>
      <c r="J413" s="346">
        <f>CAZUL!F410</f>
        <v>0</v>
      </c>
      <c r="K413" s="347">
        <f>CAZUL!G410</f>
        <v>0</v>
      </c>
      <c r="L413" s="346">
        <f>CAZUL!H410</f>
        <v>0</v>
      </c>
      <c r="M413" s="348" t="e">
        <f>#REF!</f>
        <v>#REF!</v>
      </c>
      <c r="N413" s="339" t="e">
        <f>#REF!</f>
        <v>#REF!</v>
      </c>
      <c r="O413" s="349">
        <f>CAZUL!C410</f>
        <v>0</v>
      </c>
    </row>
    <row r="414" spans="1:15" s="350" customFormat="1" ht="13.95" customHeight="1">
      <c r="A414" s="342" t="s">
        <v>17</v>
      </c>
      <c r="B414" s="339" t="e">
        <f>#REF!</f>
        <v>#REF!</v>
      </c>
      <c r="C414" s="340">
        <f>CAZUL!D411</f>
        <v>0</v>
      </c>
      <c r="D414" s="341">
        <f>CAZUL!N411</f>
        <v>0</v>
      </c>
      <c r="E414" s="338" t="str">
        <f>INICIO!D$5</f>
        <v>HOSPITAL E MATERNIDADE SÃO LUCAS</v>
      </c>
      <c r="F414" s="343" t="e">
        <f>VLOOKUP(G414,FORNECEDOR!$A$1:$B$1998,2,FALSE)</f>
        <v>#N/A</v>
      </c>
      <c r="G414" s="344">
        <f>CAZUL!E411</f>
        <v>0</v>
      </c>
      <c r="H414" s="345" t="e">
        <f>VLOOKUP(O414,DESPESAS!A$1:D$2034,2,FALSE)</f>
        <v>#N/A</v>
      </c>
      <c r="I414" s="345" t="e">
        <f>VLOOKUP(O414,DESPESAS!A$1:D$2034,3,FALSE)</f>
        <v>#N/A</v>
      </c>
      <c r="J414" s="346">
        <f>CAZUL!F411</f>
        <v>0</v>
      </c>
      <c r="K414" s="347">
        <f>CAZUL!G411</f>
        <v>0</v>
      </c>
      <c r="L414" s="346">
        <f>CAZUL!H411</f>
        <v>0</v>
      </c>
      <c r="M414" s="348" t="e">
        <f>#REF!</f>
        <v>#REF!</v>
      </c>
      <c r="N414" s="339" t="e">
        <f>#REF!</f>
        <v>#REF!</v>
      </c>
      <c r="O414" s="349">
        <f>CAZUL!C411</f>
        <v>0</v>
      </c>
    </row>
    <row r="415" spans="1:15" s="350" customFormat="1" ht="13.95" customHeight="1">
      <c r="A415" s="342" t="s">
        <v>17</v>
      </c>
      <c r="B415" s="339" t="e">
        <f>#REF!</f>
        <v>#REF!</v>
      </c>
      <c r="C415" s="340">
        <f>CAZUL!D412</f>
        <v>0</v>
      </c>
      <c r="D415" s="341">
        <f>CAZUL!N412</f>
        <v>0</v>
      </c>
      <c r="E415" s="338" t="str">
        <f>INICIO!D$5</f>
        <v>HOSPITAL E MATERNIDADE SÃO LUCAS</v>
      </c>
      <c r="F415" s="343" t="e">
        <f>VLOOKUP(G415,FORNECEDOR!$A$1:$B$1998,2,FALSE)</f>
        <v>#N/A</v>
      </c>
      <c r="G415" s="344">
        <f>CAZUL!E412</f>
        <v>0</v>
      </c>
      <c r="H415" s="345" t="e">
        <f>VLOOKUP(O415,DESPESAS!A$1:D$2034,2,FALSE)</f>
        <v>#N/A</v>
      </c>
      <c r="I415" s="345" t="e">
        <f>VLOOKUP(O415,DESPESAS!A$1:D$2034,3,FALSE)</f>
        <v>#N/A</v>
      </c>
      <c r="J415" s="346">
        <f>CAZUL!F412</f>
        <v>0</v>
      </c>
      <c r="K415" s="347">
        <f>CAZUL!G412</f>
        <v>0</v>
      </c>
      <c r="L415" s="346">
        <f>CAZUL!H412</f>
        <v>0</v>
      </c>
      <c r="M415" s="348" t="e">
        <f>#REF!</f>
        <v>#REF!</v>
      </c>
      <c r="N415" s="339" t="e">
        <f>#REF!</f>
        <v>#REF!</v>
      </c>
      <c r="O415" s="349">
        <f>CAZUL!C412</f>
        <v>0</v>
      </c>
    </row>
    <row r="416" spans="1:15" s="350" customFormat="1" ht="13.95" customHeight="1">
      <c r="A416" s="342" t="s">
        <v>17</v>
      </c>
      <c r="B416" s="339" t="e">
        <f>#REF!</f>
        <v>#REF!</v>
      </c>
      <c r="C416" s="340">
        <f>CAZUL!D413</f>
        <v>0</v>
      </c>
      <c r="D416" s="341">
        <f>CAZUL!N413</f>
        <v>0</v>
      </c>
      <c r="E416" s="338" t="str">
        <f>INICIO!D$5</f>
        <v>HOSPITAL E MATERNIDADE SÃO LUCAS</v>
      </c>
      <c r="F416" s="343" t="e">
        <f>VLOOKUP(G416,FORNECEDOR!$A$1:$B$1998,2,FALSE)</f>
        <v>#N/A</v>
      </c>
      <c r="G416" s="344">
        <f>CAZUL!E413</f>
        <v>0</v>
      </c>
      <c r="H416" s="345" t="e">
        <f>VLOOKUP(O416,DESPESAS!A$1:D$2034,2,FALSE)</f>
        <v>#N/A</v>
      </c>
      <c r="I416" s="345" t="e">
        <f>VLOOKUP(O416,DESPESAS!A$1:D$2034,3,FALSE)</f>
        <v>#N/A</v>
      </c>
      <c r="J416" s="346">
        <f>CAZUL!F413</f>
        <v>0</v>
      </c>
      <c r="K416" s="347">
        <f>CAZUL!G413</f>
        <v>0</v>
      </c>
      <c r="L416" s="346">
        <f>CAZUL!H413</f>
        <v>0</v>
      </c>
      <c r="M416" s="348" t="e">
        <f>#REF!</f>
        <v>#REF!</v>
      </c>
      <c r="N416" s="339" t="e">
        <f>#REF!</f>
        <v>#REF!</v>
      </c>
      <c r="O416" s="349">
        <f>CAZUL!C413</f>
        <v>0</v>
      </c>
    </row>
    <row r="417" spans="1:15" s="350" customFormat="1" ht="13.95" customHeight="1">
      <c r="A417" s="342" t="s">
        <v>17</v>
      </c>
      <c r="B417" s="339" t="e">
        <f>#REF!</f>
        <v>#REF!</v>
      </c>
      <c r="C417" s="340">
        <f>CAZUL!D414</f>
        <v>0</v>
      </c>
      <c r="D417" s="341">
        <f>CAZUL!N414</f>
        <v>0</v>
      </c>
      <c r="E417" s="338" t="str">
        <f>INICIO!D$5</f>
        <v>HOSPITAL E MATERNIDADE SÃO LUCAS</v>
      </c>
      <c r="F417" s="343" t="e">
        <f>VLOOKUP(G417,FORNECEDOR!$A$1:$B$1998,2,FALSE)</f>
        <v>#N/A</v>
      </c>
      <c r="G417" s="344">
        <f>CAZUL!E414</f>
        <v>0</v>
      </c>
      <c r="H417" s="345" t="e">
        <f>VLOOKUP(O417,DESPESAS!A$1:D$2034,2,FALSE)</f>
        <v>#N/A</v>
      </c>
      <c r="I417" s="345" t="e">
        <f>VLOOKUP(O417,DESPESAS!A$1:D$2034,3,FALSE)</f>
        <v>#N/A</v>
      </c>
      <c r="J417" s="346">
        <f>CAZUL!F414</f>
        <v>0</v>
      </c>
      <c r="K417" s="347">
        <f>CAZUL!G414</f>
        <v>0</v>
      </c>
      <c r="L417" s="346">
        <f>CAZUL!H414</f>
        <v>0</v>
      </c>
      <c r="M417" s="348" t="e">
        <f>#REF!</f>
        <v>#REF!</v>
      </c>
      <c r="N417" s="339" t="e">
        <f>#REF!</f>
        <v>#REF!</v>
      </c>
      <c r="O417" s="349">
        <f>CAZUL!C414</f>
        <v>0</v>
      </c>
    </row>
    <row r="418" spans="1:15" s="350" customFormat="1" ht="13.95" customHeight="1">
      <c r="A418" s="342" t="s">
        <v>17</v>
      </c>
      <c r="B418" s="339" t="e">
        <f>#REF!</f>
        <v>#REF!</v>
      </c>
      <c r="C418" s="340">
        <f>CAZUL!D415</f>
        <v>0</v>
      </c>
      <c r="D418" s="341">
        <f>CAZUL!N415</f>
        <v>0</v>
      </c>
      <c r="E418" s="338" t="str">
        <f>INICIO!D$5</f>
        <v>HOSPITAL E MATERNIDADE SÃO LUCAS</v>
      </c>
      <c r="F418" s="343" t="e">
        <f>VLOOKUP(G418,FORNECEDOR!$A$1:$B$1998,2,FALSE)</f>
        <v>#N/A</v>
      </c>
      <c r="G418" s="344">
        <f>CAZUL!E415</f>
        <v>0</v>
      </c>
      <c r="H418" s="345" t="e">
        <f>VLOOKUP(O418,DESPESAS!A$1:D$2034,2,FALSE)</f>
        <v>#N/A</v>
      </c>
      <c r="I418" s="345" t="e">
        <f>VLOOKUP(O418,DESPESAS!A$1:D$2034,3,FALSE)</f>
        <v>#N/A</v>
      </c>
      <c r="J418" s="346">
        <f>CAZUL!F415</f>
        <v>0</v>
      </c>
      <c r="K418" s="347">
        <f>CAZUL!G415</f>
        <v>0</v>
      </c>
      <c r="L418" s="346">
        <f>CAZUL!H415</f>
        <v>0</v>
      </c>
      <c r="M418" s="348" t="e">
        <f>#REF!</f>
        <v>#REF!</v>
      </c>
      <c r="N418" s="339" t="e">
        <f>#REF!</f>
        <v>#REF!</v>
      </c>
      <c r="O418" s="349">
        <f>CAZUL!C415</f>
        <v>0</v>
      </c>
    </row>
    <row r="419" spans="1:15" s="350" customFormat="1" ht="13.95" customHeight="1">
      <c r="A419" s="342" t="s">
        <v>17</v>
      </c>
      <c r="B419" s="339" t="e">
        <f>#REF!</f>
        <v>#REF!</v>
      </c>
      <c r="C419" s="340">
        <f>CAZUL!D416</f>
        <v>0</v>
      </c>
      <c r="D419" s="341">
        <f>CAZUL!N416</f>
        <v>0</v>
      </c>
      <c r="E419" s="338" t="str">
        <f>INICIO!D$5</f>
        <v>HOSPITAL E MATERNIDADE SÃO LUCAS</v>
      </c>
      <c r="F419" s="343" t="e">
        <f>VLOOKUP(G419,FORNECEDOR!$A$1:$B$1998,2,FALSE)</f>
        <v>#N/A</v>
      </c>
      <c r="G419" s="344">
        <f>CAZUL!E416</f>
        <v>0</v>
      </c>
      <c r="H419" s="345" t="e">
        <f>VLOOKUP(O419,DESPESAS!A$1:D$2034,2,FALSE)</f>
        <v>#N/A</v>
      </c>
      <c r="I419" s="345" t="e">
        <f>VLOOKUP(O419,DESPESAS!A$1:D$2034,3,FALSE)</f>
        <v>#N/A</v>
      </c>
      <c r="J419" s="346">
        <f>CAZUL!F416</f>
        <v>0</v>
      </c>
      <c r="K419" s="347">
        <f>CAZUL!G416</f>
        <v>0</v>
      </c>
      <c r="L419" s="346">
        <f>CAZUL!H416</f>
        <v>0</v>
      </c>
      <c r="M419" s="348" t="e">
        <f>#REF!</f>
        <v>#REF!</v>
      </c>
      <c r="N419" s="339" t="e">
        <f>#REF!</f>
        <v>#REF!</v>
      </c>
      <c r="O419" s="349">
        <f>CAZUL!C416</f>
        <v>0</v>
      </c>
    </row>
    <row r="420" spans="1:15" s="350" customFormat="1" ht="13.95" customHeight="1">
      <c r="A420" s="342" t="s">
        <v>17</v>
      </c>
      <c r="B420" s="339" t="e">
        <f>#REF!</f>
        <v>#REF!</v>
      </c>
      <c r="C420" s="340">
        <f>CAZUL!D417</f>
        <v>0</v>
      </c>
      <c r="D420" s="341">
        <f>CAZUL!N417</f>
        <v>0</v>
      </c>
      <c r="E420" s="338" t="str">
        <f>INICIO!D$5</f>
        <v>HOSPITAL E MATERNIDADE SÃO LUCAS</v>
      </c>
      <c r="F420" s="343" t="e">
        <f>VLOOKUP(G420,FORNECEDOR!$A$1:$B$1998,2,FALSE)</f>
        <v>#N/A</v>
      </c>
      <c r="G420" s="344">
        <f>CAZUL!E417</f>
        <v>0</v>
      </c>
      <c r="H420" s="345" t="e">
        <f>VLOOKUP(O420,DESPESAS!A$1:D$2034,2,FALSE)</f>
        <v>#N/A</v>
      </c>
      <c r="I420" s="345" t="e">
        <f>VLOOKUP(O420,DESPESAS!A$1:D$2034,3,FALSE)</f>
        <v>#N/A</v>
      </c>
      <c r="J420" s="346">
        <f>CAZUL!F417</f>
        <v>0</v>
      </c>
      <c r="K420" s="347">
        <f>CAZUL!G417</f>
        <v>0</v>
      </c>
      <c r="L420" s="346">
        <f>CAZUL!H417</f>
        <v>0</v>
      </c>
      <c r="M420" s="348" t="e">
        <f>#REF!</f>
        <v>#REF!</v>
      </c>
      <c r="N420" s="339" t="e">
        <f>#REF!</f>
        <v>#REF!</v>
      </c>
      <c r="O420" s="349">
        <f>CAZUL!C417</f>
        <v>0</v>
      </c>
    </row>
    <row r="421" spans="1:15" s="350" customFormat="1" ht="13.95" customHeight="1">
      <c r="A421" s="342" t="s">
        <v>17</v>
      </c>
      <c r="B421" s="339" t="e">
        <f>#REF!</f>
        <v>#REF!</v>
      </c>
      <c r="C421" s="340">
        <f>CAZUL!D418</f>
        <v>0</v>
      </c>
      <c r="D421" s="341">
        <f>CAZUL!N418</f>
        <v>0</v>
      </c>
      <c r="E421" s="338" t="str">
        <f>INICIO!D$5</f>
        <v>HOSPITAL E MATERNIDADE SÃO LUCAS</v>
      </c>
      <c r="F421" s="343" t="e">
        <f>VLOOKUP(G421,FORNECEDOR!$A$1:$B$1998,2,FALSE)</f>
        <v>#N/A</v>
      </c>
      <c r="G421" s="344">
        <f>CAZUL!E418</f>
        <v>0</v>
      </c>
      <c r="H421" s="345" t="e">
        <f>VLOOKUP(O421,DESPESAS!A$1:D$2034,2,FALSE)</f>
        <v>#N/A</v>
      </c>
      <c r="I421" s="345" t="e">
        <f>VLOOKUP(O421,DESPESAS!A$1:D$2034,3,FALSE)</f>
        <v>#N/A</v>
      </c>
      <c r="J421" s="346">
        <f>CAZUL!F418</f>
        <v>0</v>
      </c>
      <c r="K421" s="347">
        <f>CAZUL!G418</f>
        <v>0</v>
      </c>
      <c r="L421" s="346">
        <f>CAZUL!H418</f>
        <v>0</v>
      </c>
      <c r="M421" s="348" t="e">
        <f>#REF!</f>
        <v>#REF!</v>
      </c>
      <c r="N421" s="339" t="e">
        <f>#REF!</f>
        <v>#REF!</v>
      </c>
      <c r="O421" s="349">
        <f>CAZUL!C418</f>
        <v>0</v>
      </c>
    </row>
    <row r="422" spans="1:15" s="350" customFormat="1" ht="13.95" customHeight="1">
      <c r="A422" s="342" t="s">
        <v>17</v>
      </c>
      <c r="B422" s="339" t="e">
        <f>#REF!</f>
        <v>#REF!</v>
      </c>
      <c r="C422" s="340">
        <f>CAZUL!D419</f>
        <v>0</v>
      </c>
      <c r="D422" s="341">
        <f>CAZUL!N419</f>
        <v>0</v>
      </c>
      <c r="E422" s="338" t="str">
        <f>INICIO!D$5</f>
        <v>HOSPITAL E MATERNIDADE SÃO LUCAS</v>
      </c>
      <c r="F422" s="343" t="e">
        <f>VLOOKUP(G422,FORNECEDOR!$A$1:$B$1998,2,FALSE)</f>
        <v>#N/A</v>
      </c>
      <c r="G422" s="344">
        <f>CAZUL!E419</f>
        <v>0</v>
      </c>
      <c r="H422" s="345" t="e">
        <f>VLOOKUP(O422,DESPESAS!A$1:D$2034,2,FALSE)</f>
        <v>#N/A</v>
      </c>
      <c r="I422" s="345" t="e">
        <f>VLOOKUP(O422,DESPESAS!A$1:D$2034,3,FALSE)</f>
        <v>#N/A</v>
      </c>
      <c r="J422" s="346">
        <f>CAZUL!F419</f>
        <v>0</v>
      </c>
      <c r="K422" s="347">
        <f>CAZUL!G419</f>
        <v>0</v>
      </c>
      <c r="L422" s="346">
        <f>CAZUL!H419</f>
        <v>0</v>
      </c>
      <c r="M422" s="348" t="e">
        <f>#REF!</f>
        <v>#REF!</v>
      </c>
      <c r="N422" s="339" t="e">
        <f>#REF!</f>
        <v>#REF!</v>
      </c>
      <c r="O422" s="349">
        <f>CAZUL!C419</f>
        <v>0</v>
      </c>
    </row>
    <row r="423" spans="1:15" s="350" customFormat="1" ht="13.95" customHeight="1">
      <c r="A423" s="342" t="s">
        <v>17</v>
      </c>
      <c r="B423" s="339" t="e">
        <f>#REF!</f>
        <v>#REF!</v>
      </c>
      <c r="C423" s="340">
        <f>CAZUL!D420</f>
        <v>0</v>
      </c>
      <c r="D423" s="341">
        <f>CAZUL!N420</f>
        <v>0</v>
      </c>
      <c r="E423" s="338" t="str">
        <f>INICIO!D$5</f>
        <v>HOSPITAL E MATERNIDADE SÃO LUCAS</v>
      </c>
      <c r="F423" s="343" t="e">
        <f>VLOOKUP(G423,FORNECEDOR!$A$1:$B$1998,2,FALSE)</f>
        <v>#N/A</v>
      </c>
      <c r="G423" s="344">
        <f>CAZUL!E420</f>
        <v>0</v>
      </c>
      <c r="H423" s="345" t="e">
        <f>VLOOKUP(O423,DESPESAS!A$1:D$2034,2,FALSE)</f>
        <v>#N/A</v>
      </c>
      <c r="I423" s="345" t="e">
        <f>VLOOKUP(O423,DESPESAS!A$1:D$2034,3,FALSE)</f>
        <v>#N/A</v>
      </c>
      <c r="J423" s="346">
        <f>CAZUL!F420</f>
        <v>0</v>
      </c>
      <c r="K423" s="347">
        <f>CAZUL!G420</f>
        <v>0</v>
      </c>
      <c r="L423" s="346">
        <f>CAZUL!H420</f>
        <v>0</v>
      </c>
      <c r="M423" s="348" t="e">
        <f>#REF!</f>
        <v>#REF!</v>
      </c>
      <c r="N423" s="339" t="e">
        <f>#REF!</f>
        <v>#REF!</v>
      </c>
      <c r="O423" s="349">
        <f>CAZUL!C420</f>
        <v>0</v>
      </c>
    </row>
    <row r="424" spans="1:15" s="350" customFormat="1" ht="13.95" customHeight="1">
      <c r="A424" s="342" t="s">
        <v>17</v>
      </c>
      <c r="B424" s="339" t="e">
        <f>#REF!</f>
        <v>#REF!</v>
      </c>
      <c r="C424" s="340">
        <f>CAZUL!D421</f>
        <v>0</v>
      </c>
      <c r="D424" s="341">
        <f>CAZUL!N421</f>
        <v>0</v>
      </c>
      <c r="E424" s="338" t="str">
        <f>INICIO!D$5</f>
        <v>HOSPITAL E MATERNIDADE SÃO LUCAS</v>
      </c>
      <c r="F424" s="343" t="e">
        <f>VLOOKUP(G424,FORNECEDOR!$A$1:$B$1998,2,FALSE)</f>
        <v>#N/A</v>
      </c>
      <c r="G424" s="344">
        <f>CAZUL!E421</f>
        <v>0</v>
      </c>
      <c r="H424" s="345" t="e">
        <f>VLOOKUP(O424,DESPESAS!A$1:D$2034,2,FALSE)</f>
        <v>#N/A</v>
      </c>
      <c r="I424" s="345" t="e">
        <f>VLOOKUP(O424,DESPESAS!A$1:D$2034,3,FALSE)</f>
        <v>#N/A</v>
      </c>
      <c r="J424" s="346">
        <f>CAZUL!F421</f>
        <v>0</v>
      </c>
      <c r="K424" s="347">
        <f>CAZUL!G421</f>
        <v>0</v>
      </c>
      <c r="L424" s="346">
        <f>CAZUL!H421</f>
        <v>0</v>
      </c>
      <c r="M424" s="348" t="e">
        <f>#REF!</f>
        <v>#REF!</v>
      </c>
      <c r="N424" s="339" t="e">
        <f>#REF!</f>
        <v>#REF!</v>
      </c>
      <c r="O424" s="349">
        <f>CAZUL!C421</f>
        <v>0</v>
      </c>
    </row>
    <row r="425" spans="1:15" s="350" customFormat="1" ht="13.95" customHeight="1">
      <c r="A425" s="342" t="s">
        <v>17</v>
      </c>
      <c r="B425" s="339" t="e">
        <f>#REF!</f>
        <v>#REF!</v>
      </c>
      <c r="C425" s="340">
        <f>CAZUL!D422</f>
        <v>0</v>
      </c>
      <c r="D425" s="341">
        <f>CAZUL!N422</f>
        <v>0</v>
      </c>
      <c r="E425" s="338" t="str">
        <f>INICIO!D$5</f>
        <v>HOSPITAL E MATERNIDADE SÃO LUCAS</v>
      </c>
      <c r="F425" s="343" t="e">
        <f>VLOOKUP(G425,FORNECEDOR!$A$1:$B$1998,2,FALSE)</f>
        <v>#N/A</v>
      </c>
      <c r="G425" s="344">
        <f>CAZUL!E422</f>
        <v>0</v>
      </c>
      <c r="H425" s="345" t="e">
        <f>VLOOKUP(O425,DESPESAS!A$1:D$2034,2,FALSE)</f>
        <v>#N/A</v>
      </c>
      <c r="I425" s="345" t="e">
        <f>VLOOKUP(O425,DESPESAS!A$1:D$2034,3,FALSE)</f>
        <v>#N/A</v>
      </c>
      <c r="J425" s="346">
        <f>CAZUL!F422</f>
        <v>0</v>
      </c>
      <c r="K425" s="347">
        <f>CAZUL!G422</f>
        <v>0</v>
      </c>
      <c r="L425" s="346">
        <f>CAZUL!H422</f>
        <v>0</v>
      </c>
      <c r="M425" s="348" t="e">
        <f>#REF!</f>
        <v>#REF!</v>
      </c>
      <c r="N425" s="339" t="e">
        <f>#REF!</f>
        <v>#REF!</v>
      </c>
      <c r="O425" s="349">
        <f>CAZUL!C422</f>
        <v>0</v>
      </c>
    </row>
    <row r="426" spans="1:15" s="350" customFormat="1" ht="13.95" customHeight="1">
      <c r="A426" s="342" t="s">
        <v>17</v>
      </c>
      <c r="B426" s="339" t="e">
        <f>#REF!</f>
        <v>#REF!</v>
      </c>
      <c r="C426" s="340">
        <f>CAZUL!D423</f>
        <v>0</v>
      </c>
      <c r="D426" s="341">
        <f>CAZUL!N423</f>
        <v>0</v>
      </c>
      <c r="E426" s="338" t="str">
        <f>INICIO!D$5</f>
        <v>HOSPITAL E MATERNIDADE SÃO LUCAS</v>
      </c>
      <c r="F426" s="343" t="e">
        <f>VLOOKUP(G426,FORNECEDOR!$A$1:$B$1998,2,FALSE)</f>
        <v>#N/A</v>
      </c>
      <c r="G426" s="344">
        <f>CAZUL!E423</f>
        <v>0</v>
      </c>
      <c r="H426" s="345" t="e">
        <f>VLOOKUP(O426,DESPESAS!A$1:D$2034,2,FALSE)</f>
        <v>#N/A</v>
      </c>
      <c r="I426" s="345" t="e">
        <f>VLOOKUP(O426,DESPESAS!A$1:D$2034,3,FALSE)</f>
        <v>#N/A</v>
      </c>
      <c r="J426" s="346">
        <f>CAZUL!F423</f>
        <v>0</v>
      </c>
      <c r="K426" s="347">
        <f>CAZUL!G423</f>
        <v>0</v>
      </c>
      <c r="L426" s="346">
        <f>CAZUL!H423</f>
        <v>0</v>
      </c>
      <c r="M426" s="348" t="e">
        <f>#REF!</f>
        <v>#REF!</v>
      </c>
      <c r="N426" s="339" t="e">
        <f>#REF!</f>
        <v>#REF!</v>
      </c>
      <c r="O426" s="349">
        <f>CAZUL!C423</f>
        <v>0</v>
      </c>
    </row>
    <row r="427" spans="1:15" s="350" customFormat="1" ht="13.95" customHeight="1">
      <c r="A427" s="342" t="s">
        <v>17</v>
      </c>
      <c r="B427" s="339" t="e">
        <f>#REF!</f>
        <v>#REF!</v>
      </c>
      <c r="C427" s="340">
        <f>CAZUL!D424</f>
        <v>0</v>
      </c>
      <c r="D427" s="341">
        <f>CAZUL!N424</f>
        <v>0</v>
      </c>
      <c r="E427" s="338" t="str">
        <f>INICIO!D$5</f>
        <v>HOSPITAL E MATERNIDADE SÃO LUCAS</v>
      </c>
      <c r="F427" s="343" t="e">
        <f>VLOOKUP(G427,FORNECEDOR!$A$1:$B$1998,2,FALSE)</f>
        <v>#N/A</v>
      </c>
      <c r="G427" s="344">
        <f>CAZUL!E424</f>
        <v>0</v>
      </c>
      <c r="H427" s="345" t="e">
        <f>VLOOKUP(O427,DESPESAS!A$1:D$2034,2,FALSE)</f>
        <v>#N/A</v>
      </c>
      <c r="I427" s="345" t="e">
        <f>VLOOKUP(O427,DESPESAS!A$1:D$2034,3,FALSE)</f>
        <v>#N/A</v>
      </c>
      <c r="J427" s="346">
        <f>CAZUL!F424</f>
        <v>0</v>
      </c>
      <c r="K427" s="347">
        <f>CAZUL!G424</f>
        <v>0</v>
      </c>
      <c r="L427" s="346">
        <f>CAZUL!H424</f>
        <v>0</v>
      </c>
      <c r="M427" s="348" t="e">
        <f>#REF!</f>
        <v>#REF!</v>
      </c>
      <c r="N427" s="339" t="e">
        <f>#REF!</f>
        <v>#REF!</v>
      </c>
      <c r="O427" s="349">
        <f>CAZUL!C424</f>
        <v>0</v>
      </c>
    </row>
    <row r="428" spans="1:15" s="350" customFormat="1" ht="13.95" customHeight="1">
      <c r="A428" s="342" t="s">
        <v>17</v>
      </c>
      <c r="B428" s="339" t="e">
        <f>#REF!</f>
        <v>#REF!</v>
      </c>
      <c r="C428" s="340">
        <f>CAZUL!D425</f>
        <v>0</v>
      </c>
      <c r="D428" s="341">
        <f>CAZUL!N425</f>
        <v>0</v>
      </c>
      <c r="E428" s="338" t="str">
        <f>INICIO!D$5</f>
        <v>HOSPITAL E MATERNIDADE SÃO LUCAS</v>
      </c>
      <c r="F428" s="343" t="e">
        <f>VLOOKUP(G428,FORNECEDOR!$A$1:$B$1998,2,FALSE)</f>
        <v>#N/A</v>
      </c>
      <c r="G428" s="344">
        <f>CAZUL!E425</f>
        <v>0</v>
      </c>
      <c r="H428" s="345" t="e">
        <f>VLOOKUP(O428,DESPESAS!A$1:D$2034,2,FALSE)</f>
        <v>#N/A</v>
      </c>
      <c r="I428" s="345" t="e">
        <f>VLOOKUP(O428,DESPESAS!A$1:D$2034,3,FALSE)</f>
        <v>#N/A</v>
      </c>
      <c r="J428" s="346">
        <f>CAZUL!F425</f>
        <v>0</v>
      </c>
      <c r="K428" s="347">
        <f>CAZUL!G425</f>
        <v>0</v>
      </c>
      <c r="L428" s="346">
        <f>CAZUL!H425</f>
        <v>0</v>
      </c>
      <c r="M428" s="348" t="e">
        <f>#REF!</f>
        <v>#REF!</v>
      </c>
      <c r="N428" s="339" t="e">
        <f>#REF!</f>
        <v>#REF!</v>
      </c>
      <c r="O428" s="349">
        <f>CAZUL!C425</f>
        <v>0</v>
      </c>
    </row>
    <row r="429" spans="1:15" s="350" customFormat="1" ht="13.95" customHeight="1">
      <c r="A429" s="342" t="s">
        <v>17</v>
      </c>
      <c r="B429" s="339" t="e">
        <f>#REF!</f>
        <v>#REF!</v>
      </c>
      <c r="C429" s="340">
        <f>CAZUL!D426</f>
        <v>0</v>
      </c>
      <c r="D429" s="341">
        <f>CAZUL!N426</f>
        <v>0</v>
      </c>
      <c r="E429" s="338" t="str">
        <f>INICIO!D$5</f>
        <v>HOSPITAL E MATERNIDADE SÃO LUCAS</v>
      </c>
      <c r="F429" s="343" t="e">
        <f>VLOOKUP(G429,FORNECEDOR!$A$1:$B$1998,2,FALSE)</f>
        <v>#N/A</v>
      </c>
      <c r="G429" s="344">
        <f>CAZUL!E426</f>
        <v>0</v>
      </c>
      <c r="H429" s="345" t="e">
        <f>VLOOKUP(O429,DESPESAS!A$1:D$2034,2,FALSE)</f>
        <v>#N/A</v>
      </c>
      <c r="I429" s="345" t="e">
        <f>VLOOKUP(O429,DESPESAS!A$1:D$2034,3,FALSE)</f>
        <v>#N/A</v>
      </c>
      <c r="J429" s="346">
        <f>CAZUL!F426</f>
        <v>0</v>
      </c>
      <c r="K429" s="347">
        <f>CAZUL!G426</f>
        <v>0</v>
      </c>
      <c r="L429" s="346">
        <f>CAZUL!H426</f>
        <v>0</v>
      </c>
      <c r="M429" s="348" t="e">
        <f>#REF!</f>
        <v>#REF!</v>
      </c>
      <c r="N429" s="339" t="e">
        <f>#REF!</f>
        <v>#REF!</v>
      </c>
      <c r="O429" s="349">
        <f>CAZUL!C426</f>
        <v>0</v>
      </c>
    </row>
    <row r="430" spans="1:15" s="350" customFormat="1" ht="13.95" customHeight="1">
      <c r="A430" s="342" t="s">
        <v>17</v>
      </c>
      <c r="B430" s="339" t="e">
        <f>#REF!</f>
        <v>#REF!</v>
      </c>
      <c r="C430" s="340">
        <f>CAZUL!D427</f>
        <v>0</v>
      </c>
      <c r="D430" s="341">
        <f>CAZUL!N427</f>
        <v>0</v>
      </c>
      <c r="E430" s="338" t="str">
        <f>INICIO!D$5</f>
        <v>HOSPITAL E MATERNIDADE SÃO LUCAS</v>
      </c>
      <c r="F430" s="343" t="e">
        <f>VLOOKUP(G430,FORNECEDOR!$A$1:$B$1998,2,FALSE)</f>
        <v>#N/A</v>
      </c>
      <c r="G430" s="344">
        <f>CAZUL!E427</f>
        <v>0</v>
      </c>
      <c r="H430" s="345" t="e">
        <f>VLOOKUP(O430,DESPESAS!A$1:D$2034,2,FALSE)</f>
        <v>#N/A</v>
      </c>
      <c r="I430" s="345" t="e">
        <f>VLOOKUP(O430,DESPESAS!A$1:D$2034,3,FALSE)</f>
        <v>#N/A</v>
      </c>
      <c r="J430" s="346">
        <f>CAZUL!F427</f>
        <v>0</v>
      </c>
      <c r="K430" s="347">
        <f>CAZUL!G427</f>
        <v>0</v>
      </c>
      <c r="L430" s="346">
        <f>CAZUL!H427</f>
        <v>0</v>
      </c>
      <c r="M430" s="348" t="e">
        <f>#REF!</f>
        <v>#REF!</v>
      </c>
      <c r="N430" s="339" t="e">
        <f>#REF!</f>
        <v>#REF!</v>
      </c>
      <c r="O430" s="349">
        <f>CAZUL!C427</f>
        <v>0</v>
      </c>
    </row>
    <row r="431" spans="1:15" s="350" customFormat="1" ht="13.95" customHeight="1">
      <c r="A431" s="342" t="s">
        <v>17</v>
      </c>
      <c r="B431" s="339" t="e">
        <f>#REF!</f>
        <v>#REF!</v>
      </c>
      <c r="C431" s="340">
        <f>CAZUL!D428</f>
        <v>0</v>
      </c>
      <c r="D431" s="341">
        <f>CAZUL!N428</f>
        <v>0</v>
      </c>
      <c r="E431" s="338" t="str">
        <f>INICIO!D$5</f>
        <v>HOSPITAL E MATERNIDADE SÃO LUCAS</v>
      </c>
      <c r="F431" s="343" t="e">
        <f>VLOOKUP(G431,FORNECEDOR!$A$1:$B$1998,2,FALSE)</f>
        <v>#N/A</v>
      </c>
      <c r="G431" s="344">
        <f>CAZUL!E428</f>
        <v>0</v>
      </c>
      <c r="H431" s="345" t="e">
        <f>VLOOKUP(O431,DESPESAS!A$1:D$2034,2,FALSE)</f>
        <v>#N/A</v>
      </c>
      <c r="I431" s="345" t="e">
        <f>VLOOKUP(O431,DESPESAS!A$1:D$2034,3,FALSE)</f>
        <v>#N/A</v>
      </c>
      <c r="J431" s="346">
        <f>CAZUL!F428</f>
        <v>0</v>
      </c>
      <c r="K431" s="347">
        <f>CAZUL!G428</f>
        <v>0</v>
      </c>
      <c r="L431" s="346">
        <f>CAZUL!H428</f>
        <v>0</v>
      </c>
      <c r="M431" s="348" t="e">
        <f>#REF!</f>
        <v>#REF!</v>
      </c>
      <c r="N431" s="339" t="e">
        <f>#REF!</f>
        <v>#REF!</v>
      </c>
      <c r="O431" s="349">
        <f>CAZUL!C428</f>
        <v>0</v>
      </c>
    </row>
    <row r="432" spans="1:15" s="350" customFormat="1" ht="13.95" customHeight="1">
      <c r="A432" s="342" t="s">
        <v>17</v>
      </c>
      <c r="B432" s="339" t="e">
        <f>#REF!</f>
        <v>#REF!</v>
      </c>
      <c r="C432" s="340">
        <f>CAZUL!D429</f>
        <v>0</v>
      </c>
      <c r="D432" s="341">
        <f>CAZUL!N429</f>
        <v>0</v>
      </c>
      <c r="E432" s="338" t="str">
        <f>INICIO!D$5</f>
        <v>HOSPITAL E MATERNIDADE SÃO LUCAS</v>
      </c>
      <c r="F432" s="343" t="e">
        <f>VLOOKUP(G432,FORNECEDOR!$A$1:$B$1998,2,FALSE)</f>
        <v>#N/A</v>
      </c>
      <c r="G432" s="344">
        <f>CAZUL!E429</f>
        <v>0</v>
      </c>
      <c r="H432" s="345" t="e">
        <f>VLOOKUP(O432,DESPESAS!A$1:D$2034,2,FALSE)</f>
        <v>#N/A</v>
      </c>
      <c r="I432" s="345" t="e">
        <f>VLOOKUP(O432,DESPESAS!A$1:D$2034,3,FALSE)</f>
        <v>#N/A</v>
      </c>
      <c r="J432" s="346">
        <f>CAZUL!F429</f>
        <v>0</v>
      </c>
      <c r="K432" s="347">
        <f>CAZUL!G429</f>
        <v>0</v>
      </c>
      <c r="L432" s="346">
        <f>CAZUL!H429</f>
        <v>0</v>
      </c>
      <c r="M432" s="348" t="e">
        <f>#REF!</f>
        <v>#REF!</v>
      </c>
      <c r="N432" s="339" t="e">
        <f>#REF!</f>
        <v>#REF!</v>
      </c>
      <c r="O432" s="349">
        <f>CAZUL!C429</f>
        <v>0</v>
      </c>
    </row>
    <row r="433" spans="1:15" s="350" customFormat="1" ht="13.95" customHeight="1">
      <c r="A433" s="342" t="s">
        <v>17</v>
      </c>
      <c r="B433" s="339" t="e">
        <f>#REF!</f>
        <v>#REF!</v>
      </c>
      <c r="C433" s="340">
        <f>CAZUL!D430</f>
        <v>0</v>
      </c>
      <c r="D433" s="341">
        <f>CAZUL!N430</f>
        <v>0</v>
      </c>
      <c r="E433" s="338" t="str">
        <f>INICIO!D$5</f>
        <v>HOSPITAL E MATERNIDADE SÃO LUCAS</v>
      </c>
      <c r="F433" s="343" t="e">
        <f>VLOOKUP(G433,FORNECEDOR!$A$1:$B$1998,2,FALSE)</f>
        <v>#N/A</v>
      </c>
      <c r="G433" s="344">
        <f>CAZUL!E430</f>
        <v>0</v>
      </c>
      <c r="H433" s="345" t="e">
        <f>VLOOKUP(O433,DESPESAS!A$1:D$2034,2,FALSE)</f>
        <v>#N/A</v>
      </c>
      <c r="I433" s="345" t="e">
        <f>VLOOKUP(O433,DESPESAS!A$1:D$2034,3,FALSE)</f>
        <v>#N/A</v>
      </c>
      <c r="J433" s="346">
        <f>CAZUL!F430</f>
        <v>0</v>
      </c>
      <c r="K433" s="347">
        <f>CAZUL!G430</f>
        <v>0</v>
      </c>
      <c r="L433" s="346">
        <f>CAZUL!H430</f>
        <v>0</v>
      </c>
      <c r="M433" s="348" t="e">
        <f>#REF!</f>
        <v>#REF!</v>
      </c>
      <c r="N433" s="339" t="e">
        <f>#REF!</f>
        <v>#REF!</v>
      </c>
      <c r="O433" s="349">
        <f>CAZUL!C430</f>
        <v>0</v>
      </c>
    </row>
    <row r="434" spans="1:15" s="350" customFormat="1" ht="13.95" customHeight="1">
      <c r="A434" s="342" t="s">
        <v>17</v>
      </c>
      <c r="B434" s="339" t="e">
        <f>#REF!</f>
        <v>#REF!</v>
      </c>
      <c r="C434" s="340">
        <f>CAZUL!D431</f>
        <v>0</v>
      </c>
      <c r="D434" s="341">
        <f>CAZUL!N431</f>
        <v>0</v>
      </c>
      <c r="E434" s="338" t="str">
        <f>INICIO!D$5</f>
        <v>HOSPITAL E MATERNIDADE SÃO LUCAS</v>
      </c>
      <c r="F434" s="343" t="e">
        <f>VLOOKUP(G434,FORNECEDOR!$A$1:$B$1998,2,FALSE)</f>
        <v>#N/A</v>
      </c>
      <c r="G434" s="344">
        <f>CAZUL!E431</f>
        <v>0</v>
      </c>
      <c r="H434" s="345" t="e">
        <f>VLOOKUP(O434,DESPESAS!A$1:D$2034,2,FALSE)</f>
        <v>#N/A</v>
      </c>
      <c r="I434" s="345" t="e">
        <f>VLOOKUP(O434,DESPESAS!A$1:D$2034,3,FALSE)</f>
        <v>#N/A</v>
      </c>
      <c r="J434" s="346">
        <f>CAZUL!F431</f>
        <v>0</v>
      </c>
      <c r="K434" s="347">
        <f>CAZUL!G431</f>
        <v>0</v>
      </c>
      <c r="L434" s="346">
        <f>CAZUL!H431</f>
        <v>0</v>
      </c>
      <c r="M434" s="348" t="e">
        <f>#REF!</f>
        <v>#REF!</v>
      </c>
      <c r="N434" s="339" t="e">
        <f>#REF!</f>
        <v>#REF!</v>
      </c>
      <c r="O434" s="349">
        <f>CAZUL!C431</f>
        <v>0</v>
      </c>
    </row>
    <row r="435" spans="1:15" s="350" customFormat="1" ht="13.95" customHeight="1">
      <c r="A435" s="342" t="s">
        <v>17</v>
      </c>
      <c r="B435" s="339" t="e">
        <f>#REF!</f>
        <v>#REF!</v>
      </c>
      <c r="C435" s="340">
        <f>CAZUL!D432</f>
        <v>0</v>
      </c>
      <c r="D435" s="341">
        <f>CAZUL!N432</f>
        <v>0</v>
      </c>
      <c r="E435" s="338" t="str">
        <f>INICIO!D$5</f>
        <v>HOSPITAL E MATERNIDADE SÃO LUCAS</v>
      </c>
      <c r="F435" s="343" t="e">
        <f>VLOOKUP(G435,FORNECEDOR!$A$1:$B$1998,2,FALSE)</f>
        <v>#N/A</v>
      </c>
      <c r="G435" s="344">
        <f>CAZUL!E432</f>
        <v>0</v>
      </c>
      <c r="H435" s="345" t="e">
        <f>VLOOKUP(O435,DESPESAS!A$1:D$2034,2,FALSE)</f>
        <v>#N/A</v>
      </c>
      <c r="I435" s="345" t="e">
        <f>VLOOKUP(O435,DESPESAS!A$1:D$2034,3,FALSE)</f>
        <v>#N/A</v>
      </c>
      <c r="J435" s="346">
        <f>CAZUL!F432</f>
        <v>0</v>
      </c>
      <c r="K435" s="347">
        <f>CAZUL!G432</f>
        <v>0</v>
      </c>
      <c r="L435" s="346">
        <f>CAZUL!H432</f>
        <v>0</v>
      </c>
      <c r="M435" s="348" t="e">
        <f>#REF!</f>
        <v>#REF!</v>
      </c>
      <c r="N435" s="339" t="e">
        <f>#REF!</f>
        <v>#REF!</v>
      </c>
      <c r="O435" s="349">
        <f>CAZUL!C432</f>
        <v>0</v>
      </c>
    </row>
    <row r="436" spans="1:15" s="350" customFormat="1" ht="13.95" customHeight="1">
      <c r="A436" s="342" t="s">
        <v>17</v>
      </c>
      <c r="B436" s="339" t="e">
        <f>#REF!</f>
        <v>#REF!</v>
      </c>
      <c r="C436" s="340">
        <f>CAZUL!D433</f>
        <v>0</v>
      </c>
      <c r="D436" s="341">
        <f>CAZUL!N433</f>
        <v>0</v>
      </c>
      <c r="E436" s="338" t="str">
        <f>INICIO!D$5</f>
        <v>HOSPITAL E MATERNIDADE SÃO LUCAS</v>
      </c>
      <c r="F436" s="343" t="e">
        <f>VLOOKUP(G436,FORNECEDOR!$A$1:$B$1998,2,FALSE)</f>
        <v>#N/A</v>
      </c>
      <c r="G436" s="344">
        <f>CAZUL!E433</f>
        <v>0</v>
      </c>
      <c r="H436" s="345" t="e">
        <f>VLOOKUP(O436,DESPESAS!A$1:D$2034,2,FALSE)</f>
        <v>#N/A</v>
      </c>
      <c r="I436" s="345" t="e">
        <f>VLOOKUP(O436,DESPESAS!A$1:D$2034,3,FALSE)</f>
        <v>#N/A</v>
      </c>
      <c r="J436" s="346">
        <f>CAZUL!F433</f>
        <v>0</v>
      </c>
      <c r="K436" s="347">
        <f>CAZUL!G433</f>
        <v>0</v>
      </c>
      <c r="L436" s="346">
        <f>CAZUL!H433</f>
        <v>0</v>
      </c>
      <c r="M436" s="348" t="e">
        <f>#REF!</f>
        <v>#REF!</v>
      </c>
      <c r="N436" s="339" t="e">
        <f>#REF!</f>
        <v>#REF!</v>
      </c>
      <c r="O436" s="349">
        <f>CAZUL!C433</f>
        <v>0</v>
      </c>
    </row>
    <row r="437" spans="1:15" s="350" customFormat="1" ht="13.95" customHeight="1">
      <c r="A437" s="342" t="s">
        <v>17</v>
      </c>
      <c r="B437" s="339" t="e">
        <f>#REF!</f>
        <v>#REF!</v>
      </c>
      <c r="C437" s="340">
        <f>CAZUL!D434</f>
        <v>0</v>
      </c>
      <c r="D437" s="341">
        <f>CAZUL!N434</f>
        <v>0</v>
      </c>
      <c r="E437" s="338" t="str">
        <f>INICIO!D$5</f>
        <v>HOSPITAL E MATERNIDADE SÃO LUCAS</v>
      </c>
      <c r="F437" s="343" t="e">
        <f>VLOOKUP(G437,FORNECEDOR!$A$1:$B$1998,2,FALSE)</f>
        <v>#N/A</v>
      </c>
      <c r="G437" s="344">
        <f>CAZUL!E434</f>
        <v>0</v>
      </c>
      <c r="H437" s="345" t="e">
        <f>VLOOKUP(O437,DESPESAS!A$1:D$2034,2,FALSE)</f>
        <v>#N/A</v>
      </c>
      <c r="I437" s="345" t="e">
        <f>VLOOKUP(O437,DESPESAS!A$1:D$2034,3,FALSE)</f>
        <v>#N/A</v>
      </c>
      <c r="J437" s="346">
        <f>CAZUL!F434</f>
        <v>0</v>
      </c>
      <c r="K437" s="347">
        <f>CAZUL!G434</f>
        <v>0</v>
      </c>
      <c r="L437" s="346">
        <f>CAZUL!H434</f>
        <v>0</v>
      </c>
      <c r="M437" s="348" t="e">
        <f>#REF!</f>
        <v>#REF!</v>
      </c>
      <c r="N437" s="339" t="e">
        <f>#REF!</f>
        <v>#REF!</v>
      </c>
      <c r="O437" s="349">
        <f>CAZUL!C434</f>
        <v>0</v>
      </c>
    </row>
    <row r="438" spans="1:15" s="350" customFormat="1" ht="13.95" customHeight="1">
      <c r="A438" s="342" t="s">
        <v>17</v>
      </c>
      <c r="B438" s="339" t="e">
        <f>#REF!</f>
        <v>#REF!</v>
      </c>
      <c r="C438" s="340">
        <f>CAZUL!D435</f>
        <v>0</v>
      </c>
      <c r="D438" s="341">
        <f>CAZUL!N435</f>
        <v>0</v>
      </c>
      <c r="E438" s="338" t="str">
        <f>INICIO!D$5</f>
        <v>HOSPITAL E MATERNIDADE SÃO LUCAS</v>
      </c>
      <c r="F438" s="343" t="e">
        <f>VLOOKUP(G438,FORNECEDOR!$A$1:$B$1998,2,FALSE)</f>
        <v>#N/A</v>
      </c>
      <c r="G438" s="344">
        <f>CAZUL!E435</f>
        <v>0</v>
      </c>
      <c r="H438" s="345" t="e">
        <f>VLOOKUP(O438,DESPESAS!A$1:D$2034,2,FALSE)</f>
        <v>#N/A</v>
      </c>
      <c r="I438" s="345" t="e">
        <f>VLOOKUP(O438,DESPESAS!A$1:D$2034,3,FALSE)</f>
        <v>#N/A</v>
      </c>
      <c r="J438" s="346">
        <f>CAZUL!F435</f>
        <v>0</v>
      </c>
      <c r="K438" s="347">
        <f>CAZUL!G435</f>
        <v>0</v>
      </c>
      <c r="L438" s="346">
        <f>CAZUL!H435</f>
        <v>0</v>
      </c>
      <c r="M438" s="348" t="e">
        <f>#REF!</f>
        <v>#REF!</v>
      </c>
      <c r="N438" s="339" t="e">
        <f>#REF!</f>
        <v>#REF!</v>
      </c>
      <c r="O438" s="349">
        <f>CAZUL!C435</f>
        <v>0</v>
      </c>
    </row>
    <row r="439" spans="1:15" s="350" customFormat="1" ht="13.95" customHeight="1">
      <c r="A439" s="342" t="s">
        <v>17</v>
      </c>
      <c r="B439" s="339" t="e">
        <f>#REF!</f>
        <v>#REF!</v>
      </c>
      <c r="C439" s="340">
        <f>CAZUL!D436</f>
        <v>0</v>
      </c>
      <c r="D439" s="341">
        <f>CAZUL!N436</f>
        <v>0</v>
      </c>
      <c r="E439" s="338" t="str">
        <f>INICIO!D$5</f>
        <v>HOSPITAL E MATERNIDADE SÃO LUCAS</v>
      </c>
      <c r="F439" s="343" t="e">
        <f>VLOOKUP(G439,FORNECEDOR!$A$1:$B$1998,2,FALSE)</f>
        <v>#N/A</v>
      </c>
      <c r="G439" s="344">
        <f>CAZUL!E436</f>
        <v>0</v>
      </c>
      <c r="H439" s="345" t="e">
        <f>VLOOKUP(O439,DESPESAS!A$1:D$2034,2,FALSE)</f>
        <v>#N/A</v>
      </c>
      <c r="I439" s="345" t="e">
        <f>VLOOKUP(O439,DESPESAS!A$1:D$2034,3,FALSE)</f>
        <v>#N/A</v>
      </c>
      <c r="J439" s="346">
        <f>CAZUL!F436</f>
        <v>0</v>
      </c>
      <c r="K439" s="347">
        <f>CAZUL!G436</f>
        <v>0</v>
      </c>
      <c r="L439" s="346">
        <f>CAZUL!H436</f>
        <v>0</v>
      </c>
      <c r="M439" s="348" t="e">
        <f>#REF!</f>
        <v>#REF!</v>
      </c>
      <c r="N439" s="339" t="e">
        <f>#REF!</f>
        <v>#REF!</v>
      </c>
      <c r="O439" s="349">
        <f>CAZUL!C436</f>
        <v>0</v>
      </c>
    </row>
    <row r="440" spans="1:15" s="350" customFormat="1" ht="13.95" customHeight="1">
      <c r="A440" s="342" t="s">
        <v>17</v>
      </c>
      <c r="B440" s="339" t="e">
        <f>#REF!</f>
        <v>#REF!</v>
      </c>
      <c r="C440" s="340">
        <f>CAZUL!D437</f>
        <v>0</v>
      </c>
      <c r="D440" s="341">
        <f>CAZUL!N437</f>
        <v>0</v>
      </c>
      <c r="E440" s="338" t="str">
        <f>INICIO!D$5</f>
        <v>HOSPITAL E MATERNIDADE SÃO LUCAS</v>
      </c>
      <c r="F440" s="343" t="e">
        <f>VLOOKUP(G440,FORNECEDOR!$A$1:$B$1998,2,FALSE)</f>
        <v>#N/A</v>
      </c>
      <c r="G440" s="344">
        <f>CAZUL!E437</f>
        <v>0</v>
      </c>
      <c r="H440" s="345" t="e">
        <f>VLOOKUP(O440,DESPESAS!A$1:D$2034,2,FALSE)</f>
        <v>#N/A</v>
      </c>
      <c r="I440" s="345" t="e">
        <f>VLOOKUP(O440,DESPESAS!A$1:D$2034,3,FALSE)</f>
        <v>#N/A</v>
      </c>
      <c r="J440" s="346">
        <f>CAZUL!F437</f>
        <v>0</v>
      </c>
      <c r="K440" s="347">
        <f>CAZUL!G437</f>
        <v>0</v>
      </c>
      <c r="L440" s="346">
        <f>CAZUL!H437</f>
        <v>0</v>
      </c>
      <c r="M440" s="348" t="e">
        <f>#REF!</f>
        <v>#REF!</v>
      </c>
      <c r="N440" s="339" t="e">
        <f>#REF!</f>
        <v>#REF!</v>
      </c>
      <c r="O440" s="349">
        <f>CAZUL!C437</f>
        <v>0</v>
      </c>
    </row>
    <row r="441" spans="1:15" s="350" customFormat="1" ht="13.95" customHeight="1">
      <c r="A441" s="342" t="s">
        <v>17</v>
      </c>
      <c r="B441" s="339" t="e">
        <f>#REF!</f>
        <v>#REF!</v>
      </c>
      <c r="C441" s="340">
        <f>CAZUL!D438</f>
        <v>0</v>
      </c>
      <c r="D441" s="341">
        <f>CAZUL!N438</f>
        <v>0</v>
      </c>
      <c r="E441" s="338" t="str">
        <f>INICIO!D$5</f>
        <v>HOSPITAL E MATERNIDADE SÃO LUCAS</v>
      </c>
      <c r="F441" s="343" t="e">
        <f>VLOOKUP(G441,FORNECEDOR!$A$1:$B$1998,2,FALSE)</f>
        <v>#N/A</v>
      </c>
      <c r="G441" s="344">
        <f>CAZUL!E438</f>
        <v>0</v>
      </c>
      <c r="H441" s="345" t="e">
        <f>VLOOKUP(O441,DESPESAS!A$1:D$2034,2,FALSE)</f>
        <v>#N/A</v>
      </c>
      <c r="I441" s="345" t="e">
        <f>VLOOKUP(O441,DESPESAS!A$1:D$2034,3,FALSE)</f>
        <v>#N/A</v>
      </c>
      <c r="J441" s="346">
        <f>CAZUL!F438</f>
        <v>0</v>
      </c>
      <c r="K441" s="347">
        <f>CAZUL!G438</f>
        <v>0</v>
      </c>
      <c r="L441" s="346">
        <f>CAZUL!H438</f>
        <v>0</v>
      </c>
      <c r="M441" s="348" t="e">
        <f>#REF!</f>
        <v>#REF!</v>
      </c>
      <c r="N441" s="339" t="e">
        <f>#REF!</f>
        <v>#REF!</v>
      </c>
      <c r="O441" s="349">
        <f>CAZUL!C438</f>
        <v>0</v>
      </c>
    </row>
    <row r="442" spans="1:15" s="350" customFormat="1" ht="13.95" customHeight="1">
      <c r="A442" s="342" t="s">
        <v>17</v>
      </c>
      <c r="B442" s="339" t="e">
        <f>#REF!</f>
        <v>#REF!</v>
      </c>
      <c r="C442" s="340">
        <f>CAZUL!D439</f>
        <v>0</v>
      </c>
      <c r="D442" s="341">
        <f>CAZUL!N439</f>
        <v>0</v>
      </c>
      <c r="E442" s="338" t="str">
        <f>INICIO!D$5</f>
        <v>HOSPITAL E MATERNIDADE SÃO LUCAS</v>
      </c>
      <c r="F442" s="343" t="e">
        <f>VLOOKUP(G442,FORNECEDOR!$A$1:$B$1998,2,FALSE)</f>
        <v>#N/A</v>
      </c>
      <c r="G442" s="344">
        <f>CAZUL!E439</f>
        <v>0</v>
      </c>
      <c r="H442" s="345" t="e">
        <f>VLOOKUP(O442,DESPESAS!A$1:D$2034,2,FALSE)</f>
        <v>#N/A</v>
      </c>
      <c r="I442" s="345" t="e">
        <f>VLOOKUP(O442,DESPESAS!A$1:D$2034,3,FALSE)</f>
        <v>#N/A</v>
      </c>
      <c r="J442" s="346">
        <f>CAZUL!F439</f>
        <v>0</v>
      </c>
      <c r="K442" s="347">
        <f>CAZUL!G439</f>
        <v>0</v>
      </c>
      <c r="L442" s="346">
        <f>CAZUL!H439</f>
        <v>0</v>
      </c>
      <c r="M442" s="348" t="e">
        <f>#REF!</f>
        <v>#REF!</v>
      </c>
      <c r="N442" s="339" t="e">
        <f>#REF!</f>
        <v>#REF!</v>
      </c>
      <c r="O442" s="349">
        <f>CAZUL!C439</f>
        <v>0</v>
      </c>
    </row>
    <row r="443" spans="1:15" s="350" customFormat="1" ht="13.95" customHeight="1">
      <c r="A443" s="342" t="s">
        <v>17</v>
      </c>
      <c r="B443" s="339" t="e">
        <f>#REF!</f>
        <v>#REF!</v>
      </c>
      <c r="C443" s="340">
        <f>CAZUL!D440</f>
        <v>0</v>
      </c>
      <c r="D443" s="341">
        <f>CAZUL!N440</f>
        <v>0</v>
      </c>
      <c r="E443" s="338" t="str">
        <f>INICIO!D$5</f>
        <v>HOSPITAL E MATERNIDADE SÃO LUCAS</v>
      </c>
      <c r="F443" s="343" t="e">
        <f>VLOOKUP(G443,FORNECEDOR!$A$1:$B$1998,2,FALSE)</f>
        <v>#N/A</v>
      </c>
      <c r="G443" s="344">
        <f>CAZUL!E440</f>
        <v>0</v>
      </c>
      <c r="H443" s="345" t="e">
        <f>VLOOKUP(O443,DESPESAS!A$1:D$2034,2,FALSE)</f>
        <v>#N/A</v>
      </c>
      <c r="I443" s="345" t="e">
        <f>VLOOKUP(O443,DESPESAS!A$1:D$2034,3,FALSE)</f>
        <v>#N/A</v>
      </c>
      <c r="J443" s="346">
        <f>CAZUL!F440</f>
        <v>0</v>
      </c>
      <c r="K443" s="347">
        <f>CAZUL!G440</f>
        <v>0</v>
      </c>
      <c r="L443" s="346">
        <f>CAZUL!H440</f>
        <v>0</v>
      </c>
      <c r="M443" s="348" t="e">
        <f>#REF!</f>
        <v>#REF!</v>
      </c>
      <c r="N443" s="339" t="e">
        <f>#REF!</f>
        <v>#REF!</v>
      </c>
      <c r="O443" s="349">
        <f>CAZUL!C440</f>
        <v>0</v>
      </c>
    </row>
  </sheetData>
  <autoFilter ref="A4:O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3" t="str">
        <f>INICIO!C5</f>
        <v>UNIDADE: HOSPITAL E MATERNIDADE SÃO LUCAS</v>
      </c>
      <c r="B1" s="55" t="str">
        <f>INICIO!C6</f>
        <v>MÊS: 07/2022</v>
      </c>
    </row>
    <row r="2" spans="1:2">
      <c r="A2" s="399" t="str">
        <f>INICIO!C4</f>
        <v>OS: INSTITUTO DIVA ALVES DO BRASIL - IDAB</v>
      </c>
      <c r="B2" s="400"/>
    </row>
    <row r="3" spans="1:2">
      <c r="A3" s="401" t="s">
        <v>240</v>
      </c>
      <c r="B3" s="402"/>
    </row>
    <row r="4" spans="1:2">
      <c r="A4" s="403"/>
      <c r="B4" s="404"/>
    </row>
    <row r="5" spans="1:2">
      <c r="A5" s="40"/>
      <c r="B5" s="54" t="s">
        <v>334</v>
      </c>
    </row>
    <row r="6" spans="1:2">
      <c r="A6" s="47" t="s">
        <v>104</v>
      </c>
      <c r="B6" s="48">
        <f>FINANCEIRO!L3</f>
        <v>0</v>
      </c>
    </row>
    <row r="7" spans="1:2">
      <c r="A7" s="41" t="s">
        <v>58</v>
      </c>
      <c r="B7" s="42"/>
    </row>
    <row r="8" spans="1:2">
      <c r="A8" s="43" t="s">
        <v>59</v>
      </c>
      <c r="B8" s="44">
        <f>SUMIF(FINANCEIRO!$I$5:$I$500,"CONTRATO DE GESTÃO",FINANCEIRO!$J$5:$J$500)</f>
        <v>1693318.63</v>
      </c>
    </row>
    <row r="9" spans="1:2">
      <c r="A9" s="43" t="s">
        <v>105</v>
      </c>
      <c r="B9" s="44">
        <v>0</v>
      </c>
    </row>
    <row r="10" spans="1:2">
      <c r="A10" s="43" t="s">
        <v>106</v>
      </c>
      <c r="B10" s="44">
        <v>0</v>
      </c>
    </row>
    <row r="11" spans="1:2" s="210" customFormat="1">
      <c r="A11" s="217" t="s">
        <v>230</v>
      </c>
      <c r="B11" s="285"/>
    </row>
    <row r="12" spans="1:2">
      <c r="A12" s="47" t="s">
        <v>107</v>
      </c>
      <c r="B12" s="49">
        <f>SUM(B8:B10)</f>
        <v>1693318.63</v>
      </c>
    </row>
    <row r="13" spans="1:2">
      <c r="A13" s="41" t="s">
        <v>108</v>
      </c>
      <c r="B13" s="42"/>
    </row>
    <row r="14" spans="1:2">
      <c r="A14" s="43" t="s">
        <v>109</v>
      </c>
      <c r="B14" s="44">
        <f>'DESPESAS REALIZADAS'!D16</f>
        <v>698191.24000000011</v>
      </c>
    </row>
    <row r="15" spans="1:2">
      <c r="A15" s="43" t="s">
        <v>287</v>
      </c>
      <c r="B15" s="44">
        <f>'DESPESAS REALIZADAS'!D25</f>
        <v>231658.18999999997</v>
      </c>
    </row>
    <row r="16" spans="1:2">
      <c r="A16" s="43" t="s">
        <v>288</v>
      </c>
      <c r="B16" s="44">
        <f>'DESPESAS REALIZADAS'!D71</f>
        <v>992745.33</v>
      </c>
    </row>
    <row r="17" spans="1:2">
      <c r="A17" s="43" t="s">
        <v>289</v>
      </c>
      <c r="B17" s="44">
        <f>'DESPESAS REALIZADAS'!D82</f>
        <v>105230.35</v>
      </c>
    </row>
    <row r="18" spans="1:2">
      <c r="A18" s="43" t="s">
        <v>110</v>
      </c>
      <c r="B18" s="44">
        <v>0</v>
      </c>
    </row>
    <row r="19" spans="1:2">
      <c r="A19" s="43" t="s">
        <v>111</v>
      </c>
      <c r="B19" s="44">
        <v>0</v>
      </c>
    </row>
    <row r="20" spans="1:2">
      <c r="A20" s="43" t="s">
        <v>112</v>
      </c>
      <c r="B20" s="44">
        <v>0</v>
      </c>
    </row>
    <row r="21" spans="1:2">
      <c r="A21" s="43" t="s">
        <v>113</v>
      </c>
      <c r="B21" s="44">
        <v>0</v>
      </c>
    </row>
    <row r="22" spans="1:2" s="210" customFormat="1">
      <c r="A22" s="43" t="s">
        <v>232</v>
      </c>
      <c r="B22" s="285">
        <v>0</v>
      </c>
    </row>
    <row r="23" spans="1:2">
      <c r="A23" s="47" t="s">
        <v>114</v>
      </c>
      <c r="B23" s="50">
        <f>SUM(B14:B22)</f>
        <v>2027825.11</v>
      </c>
    </row>
    <row r="24" spans="1:2">
      <c r="A24" s="38"/>
      <c r="B24" s="45"/>
    </row>
    <row r="25" spans="1:2">
      <c r="A25" s="47" t="s">
        <v>115</v>
      </c>
      <c r="B25" s="50">
        <f>(B6+B12)-B23</f>
        <v>-334506.48000000021</v>
      </c>
    </row>
    <row r="26" spans="1:2">
      <c r="A26" s="39"/>
      <c r="B26" s="46"/>
    </row>
    <row r="27" spans="1:2">
      <c r="A27" s="405" t="s">
        <v>116</v>
      </c>
      <c r="B27" s="406"/>
    </row>
    <row r="28" spans="1:2">
      <c r="A28" s="43" t="s">
        <v>117</v>
      </c>
      <c r="B28" s="44">
        <f>B25</f>
        <v>-334506.48000000021</v>
      </c>
    </row>
    <row r="29" spans="1:2">
      <c r="A29" s="43" t="s">
        <v>118</v>
      </c>
      <c r="B29" s="44">
        <v>0</v>
      </c>
    </row>
    <row r="30" spans="1:2">
      <c r="A30" s="43" t="s">
        <v>119</v>
      </c>
      <c r="B30" s="44">
        <v>0</v>
      </c>
    </row>
    <row r="31" spans="1:2">
      <c r="A31" s="43" t="s">
        <v>120</v>
      </c>
      <c r="B31" s="44">
        <v>0</v>
      </c>
    </row>
    <row r="32" spans="1:2">
      <c r="A32" s="43" t="s">
        <v>121</v>
      </c>
      <c r="B32" s="44">
        <v>0</v>
      </c>
    </row>
    <row r="33" spans="1:2" ht="15" thickBot="1">
      <c r="A33" s="51" t="s">
        <v>122</v>
      </c>
      <c r="B33" s="52">
        <f>B28+B29+B30-B31-B32</f>
        <v>-334506.48000000021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3" t="str">
        <f>INICIO!C5</f>
        <v>UNIDADE: HOSPITAL E MATERNIDADE SÃO LUCAS</v>
      </c>
      <c r="B1" s="55" t="str">
        <f>INICIO!C6</f>
        <v>MÊS: 07/2022</v>
      </c>
    </row>
    <row r="2" spans="1:2">
      <c r="A2" s="399" t="str">
        <f>INICIO!C4</f>
        <v>OS: INSTITUTO DIVA ALVES DO BRASIL - IDAB</v>
      </c>
      <c r="B2" s="400"/>
    </row>
    <row r="3" spans="1:2" ht="18" customHeight="1">
      <c r="A3" s="233" t="s">
        <v>242</v>
      </c>
      <c r="B3" s="234"/>
    </row>
    <row r="4" spans="1:2">
      <c r="A4" s="235"/>
      <c r="B4" s="236"/>
    </row>
    <row r="5" spans="1:2">
      <c r="A5" s="211"/>
      <c r="B5" s="212"/>
    </row>
    <row r="6" spans="1:2">
      <c r="A6" s="213" t="s">
        <v>229</v>
      </c>
      <c r="B6" s="214">
        <v>0</v>
      </c>
    </row>
    <row r="7" spans="1:2">
      <c r="A7" s="215" t="s">
        <v>58</v>
      </c>
      <c r="B7" s="216"/>
    </row>
    <row r="8" spans="1:2">
      <c r="A8" s="217" t="s">
        <v>59</v>
      </c>
      <c r="B8" s="218">
        <v>0</v>
      </c>
    </row>
    <row r="9" spans="1:2">
      <c r="A9" s="217" t="s">
        <v>105</v>
      </c>
      <c r="B9" s="230">
        <v>0</v>
      </c>
    </row>
    <row r="10" spans="1:2">
      <c r="A10" s="217" t="s">
        <v>106</v>
      </c>
      <c r="B10" s="219">
        <v>0</v>
      </c>
    </row>
    <row r="11" spans="1:2">
      <c r="A11" s="217" t="s">
        <v>230</v>
      </c>
      <c r="B11" s="219">
        <v>0</v>
      </c>
    </row>
    <row r="12" spans="1:2">
      <c r="A12" s="213" t="s">
        <v>231</v>
      </c>
      <c r="B12" s="214">
        <f>SUM(B8:B11)</f>
        <v>0</v>
      </c>
    </row>
    <row r="13" spans="1:2">
      <c r="A13" s="215" t="s">
        <v>108</v>
      </c>
      <c r="B13" s="231"/>
    </row>
    <row r="14" spans="1:2">
      <c r="A14" s="43" t="s">
        <v>109</v>
      </c>
      <c r="B14" s="218">
        <v>0</v>
      </c>
    </row>
    <row r="15" spans="1:2">
      <c r="A15" s="43" t="s">
        <v>287</v>
      </c>
      <c r="B15" s="218">
        <v>0</v>
      </c>
    </row>
    <row r="16" spans="1:2">
      <c r="A16" s="43" t="s">
        <v>288</v>
      </c>
      <c r="B16" s="218">
        <v>0</v>
      </c>
    </row>
    <row r="17" spans="1:2">
      <c r="A17" s="43" t="s">
        <v>289</v>
      </c>
      <c r="B17" s="218">
        <v>0</v>
      </c>
    </row>
    <row r="18" spans="1:2">
      <c r="A18" s="43" t="s">
        <v>110</v>
      </c>
      <c r="B18" s="218">
        <v>0</v>
      </c>
    </row>
    <row r="19" spans="1:2">
      <c r="A19" s="43" t="s">
        <v>111</v>
      </c>
      <c r="B19" s="218">
        <v>0</v>
      </c>
    </row>
    <row r="20" spans="1:2">
      <c r="A20" s="43" t="s">
        <v>112</v>
      </c>
      <c r="B20" s="218">
        <v>0</v>
      </c>
    </row>
    <row r="21" spans="1:2">
      <c r="A21" s="43" t="s">
        <v>113</v>
      </c>
      <c r="B21" s="230">
        <v>0</v>
      </c>
    </row>
    <row r="22" spans="1:2" s="210" customFormat="1">
      <c r="A22" s="43" t="s">
        <v>232</v>
      </c>
      <c r="B22" s="286">
        <v>0</v>
      </c>
    </row>
    <row r="23" spans="1:2">
      <c r="A23" s="220" t="s">
        <v>233</v>
      </c>
      <c r="B23" s="221">
        <f>SUM(B14:B22)</f>
        <v>0</v>
      </c>
    </row>
    <row r="24" spans="1:2">
      <c r="A24" s="222"/>
      <c r="B24" s="223"/>
    </row>
    <row r="25" spans="1:2">
      <c r="A25" s="213" t="s">
        <v>115</v>
      </c>
      <c r="B25" s="214">
        <f>B6+B12-B23</f>
        <v>0</v>
      </c>
    </row>
    <row r="26" spans="1:2">
      <c r="A26" s="224"/>
      <c r="B26" s="225"/>
    </row>
    <row r="27" spans="1:2">
      <c r="A27" s="232" t="s">
        <v>234</v>
      </c>
      <c r="B27" s="237"/>
    </row>
    <row r="28" spans="1:2">
      <c r="A28" s="217" t="s">
        <v>235</v>
      </c>
      <c r="B28" s="226">
        <f>B25</f>
        <v>0</v>
      </c>
    </row>
    <row r="29" spans="1:2">
      <c r="A29" s="217" t="s">
        <v>236</v>
      </c>
      <c r="B29" s="227">
        <v>0</v>
      </c>
    </row>
    <row r="30" spans="1:2">
      <c r="A30" s="217" t="s">
        <v>237</v>
      </c>
      <c r="B30" s="226">
        <v>0</v>
      </c>
    </row>
    <row r="31" spans="1:2">
      <c r="A31" s="217" t="s">
        <v>238</v>
      </c>
      <c r="B31" s="226">
        <v>0</v>
      </c>
    </row>
    <row r="32" spans="1:2">
      <c r="A32" s="217" t="s">
        <v>239</v>
      </c>
      <c r="B32" s="226">
        <v>0</v>
      </c>
    </row>
    <row r="33" spans="1:2" ht="15" thickBot="1">
      <c r="A33" s="228" t="s">
        <v>122</v>
      </c>
      <c r="B33" s="229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3" t="str">
        <f>INICIO!C5</f>
        <v>UNIDADE: HOSPITAL E MATERNIDADE SÃO LUCAS</v>
      </c>
      <c r="B1" s="55" t="str">
        <f>INICIO!C6</f>
        <v>MÊS: 07/2022</v>
      </c>
      <c r="C1" s="210"/>
    </row>
    <row r="2" spans="1:3">
      <c r="A2" s="399" t="str">
        <f>INICIO!C4</f>
        <v>OS: INSTITUTO DIVA ALVES DO BRASIL - IDAB</v>
      </c>
      <c r="B2" s="400"/>
    </row>
    <row r="3" spans="1:3" ht="14.4" customHeight="1">
      <c r="A3" s="233" t="s">
        <v>241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229</v>
      </c>
      <c r="B6" s="214">
        <v>35962.07</v>
      </c>
    </row>
    <row r="7" spans="1:3">
      <c r="A7" s="215" t="s">
        <v>58</v>
      </c>
      <c r="B7" s="216"/>
    </row>
    <row r="8" spans="1:3">
      <c r="A8" s="217" t="s">
        <v>59</v>
      </c>
      <c r="B8" s="218">
        <v>0</v>
      </c>
    </row>
    <row r="9" spans="1:3">
      <c r="A9" s="217" t="s">
        <v>105</v>
      </c>
      <c r="B9" s="219">
        <f>69.98+25.91</f>
        <v>95.89</v>
      </c>
    </row>
    <row r="10" spans="1:3">
      <c r="A10" s="217" t="s">
        <v>106</v>
      </c>
      <c r="B10" s="219">
        <v>0</v>
      </c>
    </row>
    <row r="11" spans="1:3">
      <c r="A11" s="217" t="s">
        <v>230</v>
      </c>
      <c r="B11" s="219">
        <f>1213799.3</f>
        <v>1213799.3</v>
      </c>
    </row>
    <row r="12" spans="1:3">
      <c r="A12" s="213" t="s">
        <v>231</v>
      </c>
      <c r="B12" s="214">
        <f>SUM(B8:B11)</f>
        <v>1213895.19</v>
      </c>
    </row>
    <row r="13" spans="1:3">
      <c r="A13" s="215" t="s">
        <v>108</v>
      </c>
      <c r="B13" s="231"/>
    </row>
    <row r="14" spans="1:3">
      <c r="A14" s="43" t="s">
        <v>109</v>
      </c>
      <c r="B14" s="218">
        <v>0</v>
      </c>
    </row>
    <row r="15" spans="1:3">
      <c r="A15" s="43" t="s">
        <v>287</v>
      </c>
      <c r="B15" s="218">
        <v>0</v>
      </c>
    </row>
    <row r="16" spans="1:3">
      <c r="A16" s="43" t="s">
        <v>288</v>
      </c>
      <c r="B16" s="218">
        <v>0</v>
      </c>
    </row>
    <row r="17" spans="1:2">
      <c r="A17" s="43" t="s">
        <v>289</v>
      </c>
      <c r="B17" s="218">
        <v>0</v>
      </c>
    </row>
    <row r="18" spans="1:2">
      <c r="A18" s="43" t="s">
        <v>110</v>
      </c>
      <c r="B18" s="218">
        <v>0</v>
      </c>
    </row>
    <row r="19" spans="1:2">
      <c r="A19" s="43" t="s">
        <v>111</v>
      </c>
      <c r="B19" s="218">
        <v>0</v>
      </c>
    </row>
    <row r="20" spans="1:2">
      <c r="A20" s="43" t="s">
        <v>112</v>
      </c>
      <c r="B20" s="218">
        <v>0</v>
      </c>
    </row>
    <row r="21" spans="1:2">
      <c r="A21" s="43" t="s">
        <v>113</v>
      </c>
      <c r="B21" s="218">
        <v>0</v>
      </c>
    </row>
    <row r="22" spans="1:2" s="210" customFormat="1">
      <c r="A22" s="43" t="s">
        <v>232</v>
      </c>
      <c r="B22" s="287">
        <v>0</v>
      </c>
    </row>
    <row r="23" spans="1:2">
      <c r="A23" s="220" t="s">
        <v>233</v>
      </c>
      <c r="B23" s="221">
        <f>SUM(B14:B22)</f>
        <v>0</v>
      </c>
    </row>
    <row r="24" spans="1:2">
      <c r="A24" s="222"/>
      <c r="B24" s="223"/>
    </row>
    <row r="25" spans="1:2">
      <c r="A25" s="213" t="s">
        <v>115</v>
      </c>
      <c r="B25" s="214">
        <f>B6+B12-B23</f>
        <v>1249857.26</v>
      </c>
    </row>
    <row r="26" spans="1:2">
      <c r="A26" s="224"/>
      <c r="B26" s="225"/>
    </row>
    <row r="27" spans="1:2">
      <c r="A27" s="232" t="s">
        <v>234</v>
      </c>
      <c r="B27" s="237"/>
    </row>
    <row r="28" spans="1:2">
      <c r="A28" s="217" t="s">
        <v>235</v>
      </c>
      <c r="B28" s="226">
        <f>B6</f>
        <v>35962.07</v>
      </c>
    </row>
    <row r="29" spans="1:2">
      <c r="A29" s="217" t="s">
        <v>236</v>
      </c>
      <c r="B29" s="227">
        <v>0</v>
      </c>
    </row>
    <row r="30" spans="1:2">
      <c r="A30" s="217" t="s">
        <v>237</v>
      </c>
      <c r="B30" s="226">
        <v>0</v>
      </c>
    </row>
    <row r="31" spans="1:2">
      <c r="A31" s="217" t="s">
        <v>238</v>
      </c>
      <c r="B31" s="226">
        <v>0</v>
      </c>
    </row>
    <row r="32" spans="1:2">
      <c r="A32" s="217" t="s">
        <v>239</v>
      </c>
      <c r="B32" s="226">
        <v>15702.37</v>
      </c>
    </row>
    <row r="33" spans="1:2" ht="15" thickBot="1">
      <c r="A33" s="228" t="s">
        <v>122</v>
      </c>
      <c r="B33" s="229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3" t="str">
        <f>INICIO!C5</f>
        <v>UNIDADE: HOSPITAL E MATERNIDADE SÃO LUCAS</v>
      </c>
      <c r="B1" s="55" t="str">
        <f>INICIO!C6</f>
        <v>MÊS: 07/2022</v>
      </c>
    </row>
    <row r="2" spans="1:3">
      <c r="A2" s="399" t="str">
        <f>INICIO!C4</f>
        <v>OS: INSTITUTO DIVA ALVES DO BRASIL - IDAB</v>
      </c>
      <c r="B2" s="400"/>
    </row>
    <row r="3" spans="1:3" ht="13.95" customHeight="1">
      <c r="A3" s="233" t="s">
        <v>227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229</v>
      </c>
      <c r="B6" s="214">
        <v>316.19</v>
      </c>
    </row>
    <row r="7" spans="1:3">
      <c r="A7" s="215" t="s">
        <v>58</v>
      </c>
      <c r="B7" s="216"/>
    </row>
    <row r="8" spans="1:3">
      <c r="A8" s="217" t="s">
        <v>59</v>
      </c>
      <c r="B8" s="218">
        <v>0</v>
      </c>
    </row>
    <row r="9" spans="1:3" ht="15.6">
      <c r="A9" s="217" t="s">
        <v>105</v>
      </c>
      <c r="B9" s="238">
        <v>1683.81</v>
      </c>
      <c r="C9" s="218"/>
    </row>
    <row r="10" spans="1:3">
      <c r="A10" s="217" t="s">
        <v>106</v>
      </c>
      <c r="B10" s="219">
        <v>0</v>
      </c>
    </row>
    <row r="11" spans="1:3">
      <c r="A11" s="217" t="s">
        <v>230</v>
      </c>
      <c r="B11" s="219">
        <v>0</v>
      </c>
    </row>
    <row r="12" spans="1:3">
      <c r="A12" s="213" t="s">
        <v>231</v>
      </c>
      <c r="B12" s="214">
        <f>SUM(B8:B11)</f>
        <v>1683.81</v>
      </c>
    </row>
    <row r="13" spans="1:3">
      <c r="A13" s="215" t="s">
        <v>108</v>
      </c>
      <c r="B13" s="231"/>
    </row>
    <row r="14" spans="1:3">
      <c r="A14" s="43" t="s">
        <v>109</v>
      </c>
      <c r="B14" s="218">
        <v>0</v>
      </c>
    </row>
    <row r="15" spans="1:3">
      <c r="A15" s="43" t="s">
        <v>287</v>
      </c>
      <c r="B15" s="218">
        <v>0</v>
      </c>
    </row>
    <row r="16" spans="1:3">
      <c r="A16" s="43" t="s">
        <v>288</v>
      </c>
      <c r="B16" s="218">
        <v>0</v>
      </c>
    </row>
    <row r="17" spans="1:2">
      <c r="A17" s="43" t="s">
        <v>289</v>
      </c>
      <c r="B17" s="218">
        <v>0</v>
      </c>
    </row>
    <row r="18" spans="1:2">
      <c r="A18" s="43" t="s">
        <v>110</v>
      </c>
      <c r="B18" s="218">
        <v>0</v>
      </c>
    </row>
    <row r="19" spans="1:2">
      <c r="A19" s="43" t="s">
        <v>111</v>
      </c>
      <c r="B19" s="218">
        <v>0</v>
      </c>
    </row>
    <row r="20" spans="1:2" ht="15.6">
      <c r="A20" s="43" t="s">
        <v>112</v>
      </c>
      <c r="B20" s="239">
        <v>0</v>
      </c>
    </row>
    <row r="21" spans="1:2">
      <c r="A21" s="43" t="s">
        <v>113</v>
      </c>
      <c r="B21" s="230">
        <v>0</v>
      </c>
    </row>
    <row r="22" spans="1:2">
      <c r="A22" s="217" t="s">
        <v>232</v>
      </c>
      <c r="B22" s="218">
        <v>0</v>
      </c>
    </row>
    <row r="23" spans="1:2">
      <c r="A23" s="220" t="s">
        <v>233</v>
      </c>
      <c r="B23" s="221">
        <f>SUM(B14:B22)</f>
        <v>0</v>
      </c>
    </row>
    <row r="24" spans="1:2">
      <c r="A24" s="222"/>
      <c r="B24" s="223"/>
    </row>
    <row r="25" spans="1:2">
      <c r="A25" s="213" t="s">
        <v>115</v>
      </c>
      <c r="B25" s="214">
        <f>B6+B12-B23</f>
        <v>2000</v>
      </c>
    </row>
    <row r="26" spans="1:2">
      <c r="A26" s="224"/>
      <c r="B26" s="225"/>
    </row>
    <row r="27" spans="1:2">
      <c r="A27" s="232" t="s">
        <v>234</v>
      </c>
      <c r="B27" s="237"/>
    </row>
    <row r="28" spans="1:2">
      <c r="A28" s="217" t="s">
        <v>235</v>
      </c>
      <c r="B28" s="226">
        <v>0</v>
      </c>
    </row>
    <row r="29" spans="1:2">
      <c r="A29" s="217" t="s">
        <v>236</v>
      </c>
      <c r="B29" s="227">
        <f>B25</f>
        <v>2000</v>
      </c>
    </row>
    <row r="30" spans="1:2">
      <c r="A30" s="217" t="s">
        <v>237</v>
      </c>
      <c r="B30" s="226">
        <v>0</v>
      </c>
    </row>
    <row r="31" spans="1:2">
      <c r="A31" s="217" t="s">
        <v>238</v>
      </c>
      <c r="B31" s="226">
        <v>0</v>
      </c>
    </row>
    <row r="32" spans="1:2">
      <c r="A32" s="217" t="s">
        <v>239</v>
      </c>
      <c r="B32" s="226">
        <v>0</v>
      </c>
    </row>
    <row r="33" spans="1:2" ht="15" thickBot="1">
      <c r="A33" s="228" t="s">
        <v>122</v>
      </c>
      <c r="B33" s="229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0" workbookViewId="0">
      <selection activeCell="B17" sqref="B17"/>
    </sheetView>
  </sheetViews>
  <sheetFormatPr defaultColWidth="9.88671875" defaultRowHeight="14.4"/>
  <cols>
    <col min="1" max="1" width="87" style="374" customWidth="1"/>
    <col min="2" max="2" width="19.44140625" style="362" customWidth="1"/>
    <col min="3" max="3" width="10.33203125" style="362" customWidth="1"/>
    <col min="4" max="4" width="2.33203125" style="362" customWidth="1"/>
    <col min="5" max="5" width="10.5546875" style="359" bestFit="1" customWidth="1"/>
    <col min="6" max="6" width="12.6640625" style="360" bestFit="1" customWidth="1"/>
    <col min="7" max="7" width="13.33203125" style="360" customWidth="1"/>
    <col min="8" max="8" width="13" style="360" bestFit="1" customWidth="1"/>
    <col min="9" max="9" width="13.33203125" style="360" customWidth="1"/>
    <col min="10" max="10" width="6.88671875" style="360" bestFit="1" customWidth="1"/>
    <col min="11" max="16384" width="9.88671875" style="360"/>
  </cols>
  <sheetData>
    <row r="1" spans="1:9" s="356" customFormat="1" ht="15.75" customHeight="1">
      <c r="A1" s="415" t="str">
        <f>INICIO!D5</f>
        <v>HOSPITAL E MATERNIDADE SÃO LUCAS</v>
      </c>
      <c r="B1" s="416"/>
      <c r="C1" s="279"/>
      <c r="D1" s="279"/>
      <c r="E1" s="355"/>
    </row>
    <row r="2" spans="1:9" s="356" customFormat="1" ht="31.95" customHeight="1">
      <c r="A2" s="417" t="s">
        <v>1296</v>
      </c>
      <c r="B2" s="418"/>
      <c r="C2" s="280"/>
      <c r="D2" s="280"/>
      <c r="E2" s="355"/>
    </row>
    <row r="3" spans="1:9" s="356" customFormat="1" ht="20.399999999999999" customHeight="1">
      <c r="A3" s="419" t="s">
        <v>1297</v>
      </c>
      <c r="B3" s="420"/>
      <c r="C3" s="281"/>
      <c r="D3" s="281"/>
      <c r="E3" s="355"/>
    </row>
    <row r="4" spans="1:9" s="356" customFormat="1" ht="10.5" customHeight="1">
      <c r="A4" s="421"/>
      <c r="B4" s="422"/>
      <c r="C4" s="282"/>
      <c r="D4" s="282"/>
      <c r="E4" s="355"/>
    </row>
    <row r="5" spans="1:9" ht="20.100000000000001" customHeight="1">
      <c r="A5" s="423" t="str">
        <f>INICIO!C6</f>
        <v>MÊS: 07/2022</v>
      </c>
      <c r="B5" s="424"/>
      <c r="C5" s="358"/>
      <c r="D5" s="358"/>
    </row>
    <row r="6" spans="1:9" s="381" customFormat="1" ht="20.100000000000001" customHeight="1">
      <c r="A6" s="213" t="s">
        <v>2175</v>
      </c>
      <c r="B6" s="396">
        <f>494649.16</f>
        <v>494649.16</v>
      </c>
      <c r="C6" s="378"/>
      <c r="D6" s="378"/>
      <c r="E6" s="379"/>
      <c r="F6" s="380"/>
    </row>
    <row r="7" spans="1:9" s="381" customFormat="1" ht="20.100000000000001" customHeight="1">
      <c r="A7" s="413" t="s">
        <v>2168</v>
      </c>
      <c r="B7" s="414"/>
      <c r="C7" s="361"/>
      <c r="D7" s="361"/>
      <c r="E7" s="379"/>
    </row>
    <row r="8" spans="1:9" s="381" customFormat="1" ht="20.100000000000001" customHeight="1">
      <c r="A8" s="217" t="s">
        <v>59</v>
      </c>
      <c r="B8" s="395">
        <f>'FLUXO DE CAIXA - CC'!B8+'FLUXO DE CAIXA - CI'!B8+'FUNDO FIXO'!B8</f>
        <v>1693318.63</v>
      </c>
      <c r="C8" s="382"/>
      <c r="D8" s="382"/>
      <c r="E8" s="383"/>
    </row>
    <row r="9" spans="1:9" s="381" customFormat="1" ht="20.100000000000001" customHeight="1">
      <c r="A9" s="217" t="s">
        <v>105</v>
      </c>
      <c r="B9" s="395">
        <f>386.43+1006.69+33.31+125.85+116.31+296.98</f>
        <v>1965.57</v>
      </c>
      <c r="C9" s="363"/>
      <c r="D9" s="363"/>
      <c r="E9" s="379"/>
      <c r="F9" s="384"/>
      <c r="G9" s="385"/>
    </row>
    <row r="10" spans="1:9" s="381" customFormat="1" ht="20.100000000000001" customHeight="1">
      <c r="A10" s="217" t="s">
        <v>106</v>
      </c>
      <c r="B10" s="395">
        <f>FINANCEIRO!J69+FINANCEIRO!J125</f>
        <v>3577.97</v>
      </c>
      <c r="C10" s="364"/>
      <c r="D10" s="363"/>
      <c r="E10" s="379"/>
      <c r="F10" s="384"/>
      <c r="G10" s="385"/>
    </row>
    <row r="11" spans="1:9" s="381" customFormat="1" ht="20.100000000000001" customHeight="1">
      <c r="A11" s="213" t="s">
        <v>231</v>
      </c>
      <c r="B11" s="396">
        <f>SUM(B8:B10)</f>
        <v>1698862.17</v>
      </c>
      <c r="C11" s="365"/>
      <c r="D11" s="365"/>
      <c r="E11" s="386"/>
      <c r="F11" s="387"/>
      <c r="G11" s="388"/>
    </row>
    <row r="12" spans="1:9" s="381" customFormat="1" ht="20.100000000000001" customHeight="1">
      <c r="A12" s="413" t="s">
        <v>2169</v>
      </c>
      <c r="B12" s="414"/>
      <c r="C12" s="367"/>
      <c r="D12" s="367"/>
      <c r="E12" s="379"/>
      <c r="F12" s="389"/>
      <c r="G12" s="390"/>
      <c r="H12" s="391"/>
      <c r="I12" s="386"/>
    </row>
    <row r="13" spans="1:9" s="381" customFormat="1" ht="20.100000000000001" customHeight="1">
      <c r="A13" s="394" t="s">
        <v>109</v>
      </c>
      <c r="B13" s="395">
        <f>'FLUXO DE CAIXA - CC'!B14+'FLUXO DE CAIXA - CI'!B14+'FUNDO FIXO'!B14</f>
        <v>698191.24000000011</v>
      </c>
      <c r="C13" s="382"/>
      <c r="D13" s="382"/>
      <c r="E13" s="379"/>
      <c r="F13" s="387"/>
    </row>
    <row r="14" spans="1:9" s="381" customFormat="1" ht="20.100000000000001" customHeight="1">
      <c r="A14" s="394" t="s">
        <v>287</v>
      </c>
      <c r="B14" s="395">
        <f>'FLUXO DE CAIXA - CC'!B15+'FLUXO DE CAIXA - CI'!B15+'FUNDO FIXO'!B15</f>
        <v>231658.18999999997</v>
      </c>
      <c r="C14" s="382"/>
      <c r="D14" s="382"/>
      <c r="E14" s="379"/>
      <c r="F14" s="387"/>
    </row>
    <row r="15" spans="1:9" s="381" customFormat="1" ht="20.100000000000001" customHeight="1">
      <c r="A15" s="394" t="s">
        <v>288</v>
      </c>
      <c r="B15" s="395">
        <f>'FLUXO DE CAIXA - CC'!B16+'FLUXO DE CAIXA - CI'!B16+'FUNDO FIXO'!B16</f>
        <v>992745.33</v>
      </c>
      <c r="C15" s="382"/>
      <c r="D15" s="382"/>
      <c r="E15" s="379"/>
      <c r="F15" s="387"/>
    </row>
    <row r="16" spans="1:9" s="381" customFormat="1" ht="20.100000000000001" customHeight="1">
      <c r="A16" s="394" t="s">
        <v>289</v>
      </c>
      <c r="B16" s="395">
        <f>'FLUXO DE CAIXA - CC'!B17+'FLUXO DE CAIXA - CI'!B17+'FUNDO FIXO'!B17</f>
        <v>105230.35</v>
      </c>
      <c r="C16" s="382"/>
      <c r="D16" s="382"/>
      <c r="E16" s="379"/>
      <c r="F16" s="387"/>
      <c r="H16" s="386"/>
      <c r="I16" s="386"/>
    </row>
    <row r="17" spans="1:9" s="381" customFormat="1" ht="20.100000000000001" customHeight="1">
      <c r="A17" s="220" t="s">
        <v>233</v>
      </c>
      <c r="B17" s="396">
        <f>SUM(B13:B16)</f>
        <v>2027825.11</v>
      </c>
      <c r="C17" s="368"/>
      <c r="D17" s="368"/>
      <c r="E17" s="386"/>
      <c r="F17" s="386"/>
      <c r="G17" s="391"/>
      <c r="H17" s="386"/>
      <c r="I17" s="386"/>
    </row>
    <row r="18" spans="1:9" s="381" customFormat="1" ht="20.100000000000001" customHeight="1">
      <c r="A18" s="411" t="s">
        <v>1298</v>
      </c>
      <c r="B18" s="412"/>
      <c r="C18" s="369"/>
      <c r="D18" s="369"/>
      <c r="E18" s="386"/>
      <c r="F18" s="386"/>
      <c r="H18" s="386"/>
      <c r="I18" s="386"/>
    </row>
    <row r="19" spans="1:9" s="381" customFormat="1" ht="20.100000000000001" customHeight="1">
      <c r="A19" s="213" t="s">
        <v>115</v>
      </c>
      <c r="B19" s="396">
        <f>B6+B11-B17</f>
        <v>165686.21999999997</v>
      </c>
      <c r="C19" s="370"/>
      <c r="D19" s="370"/>
      <c r="E19" s="379"/>
      <c r="F19" s="386"/>
      <c r="G19" s="386"/>
      <c r="H19" s="386"/>
      <c r="I19" s="386"/>
    </row>
    <row r="20" spans="1:9" s="381" customFormat="1" ht="20.100000000000001" customHeight="1">
      <c r="A20" s="409"/>
      <c r="B20" s="410"/>
      <c r="C20" s="383"/>
      <c r="D20" s="383"/>
      <c r="E20" s="379"/>
      <c r="F20" s="386"/>
      <c r="G20" s="386"/>
      <c r="H20" s="386"/>
      <c r="I20" s="386"/>
    </row>
    <row r="21" spans="1:9" s="381" customFormat="1" ht="20.100000000000001" customHeight="1">
      <c r="A21" s="407" t="s">
        <v>2176</v>
      </c>
      <c r="B21" s="408"/>
      <c r="C21" s="371"/>
      <c r="D21" s="371"/>
      <c r="E21" s="379"/>
      <c r="F21" s="386"/>
      <c r="H21" s="386"/>
      <c r="I21" s="386"/>
    </row>
    <row r="22" spans="1:9" s="381" customFormat="1" ht="20.100000000000001" customHeight="1">
      <c r="A22" s="217" t="s">
        <v>2173</v>
      </c>
      <c r="B22" s="395">
        <f>B19</f>
        <v>165686.21999999997</v>
      </c>
      <c r="C22" s="372"/>
      <c r="D22" s="372"/>
      <c r="E22" s="379"/>
      <c r="F22" s="386"/>
      <c r="H22" s="386"/>
      <c r="I22" s="386"/>
    </row>
    <row r="23" spans="1:9" s="381" customFormat="1" ht="20.100000000000001" customHeight="1">
      <c r="A23" s="217" t="s">
        <v>2174</v>
      </c>
      <c r="B23" s="395">
        <v>0</v>
      </c>
      <c r="C23" s="373"/>
      <c r="D23" s="373"/>
      <c r="E23" s="379"/>
      <c r="F23" s="386"/>
      <c r="I23" s="386"/>
    </row>
    <row r="24" spans="1:9" s="381" customFormat="1" ht="20.100000000000001" customHeight="1">
      <c r="A24" s="217" t="s">
        <v>2172</v>
      </c>
      <c r="B24" s="395">
        <f>'FLUXO DE CAIXA - CC'!B30+'FLUXO DE CAIXA - CI'!B30+'FLUXO DE CAIXA - CP'!B30+'FUNDO FIXO'!B30</f>
        <v>0</v>
      </c>
      <c r="C24" s="372"/>
      <c r="D24" s="372"/>
      <c r="E24" s="379"/>
      <c r="F24" s="386"/>
    </row>
    <row r="25" spans="1:9" s="381" customFormat="1" ht="20.100000000000001" customHeight="1">
      <c r="A25" s="217" t="s">
        <v>2171</v>
      </c>
      <c r="B25" s="395">
        <f>'FLUXO DE CAIXA - CC'!B31+'FLUXO DE CAIXA - CI'!B31+'FLUXO DE CAIXA - CP'!B31+'FUNDO FIXO'!B31</f>
        <v>0</v>
      </c>
      <c r="C25" s="372"/>
      <c r="D25" s="372"/>
      <c r="E25" s="379"/>
      <c r="F25" s="386"/>
    </row>
    <row r="26" spans="1:9" s="381" customFormat="1" ht="20.100000000000001" customHeight="1" thickBot="1">
      <c r="A26" s="392" t="s">
        <v>2170</v>
      </c>
      <c r="B26" s="397">
        <v>-33.14</v>
      </c>
      <c r="C26" s="372"/>
      <c r="D26" s="372"/>
      <c r="E26" s="379"/>
      <c r="F26" s="386"/>
    </row>
    <row r="27" spans="1:9" s="381" customFormat="1" ht="20.100000000000001" customHeight="1" thickBot="1">
      <c r="A27" s="393" t="s">
        <v>122</v>
      </c>
      <c r="B27" s="398">
        <f>B22+B23+B24-B25-B26</f>
        <v>165719.35999999999</v>
      </c>
      <c r="C27" s="370"/>
      <c r="D27" s="370"/>
      <c r="E27" s="379"/>
      <c r="F27" s="386"/>
    </row>
    <row r="28" spans="1:9">
      <c r="F28" s="366"/>
    </row>
    <row r="29" spans="1:9">
      <c r="A29" s="360"/>
      <c r="B29" s="283"/>
      <c r="C29" s="284"/>
      <c r="D29" s="284"/>
    </row>
    <row r="30" spans="1:9">
      <c r="A30" s="375"/>
      <c r="B30" s="283"/>
      <c r="C30" s="283"/>
      <c r="D30" s="283"/>
    </row>
    <row r="31" spans="1:9">
      <c r="A31" s="283"/>
      <c r="B31" s="376"/>
      <c r="C31" s="376"/>
      <c r="D31" s="376"/>
    </row>
    <row r="32" spans="1:9">
      <c r="A32" s="357"/>
      <c r="C32" s="283"/>
      <c r="D32" s="283"/>
    </row>
    <row r="33" spans="1:10">
      <c r="A33" s="357"/>
      <c r="B33" s="283"/>
      <c r="C33" s="283"/>
      <c r="D33" s="283"/>
    </row>
    <row r="34" spans="1:10">
      <c r="B34" s="283"/>
      <c r="C34" s="283"/>
      <c r="D34" s="283"/>
    </row>
    <row r="35" spans="1:10" ht="14.4" customHeight="1"/>
    <row r="36" spans="1:10" ht="4.2" hidden="1" customHeight="1"/>
    <row r="37" spans="1:10" hidden="1">
      <c r="A37" s="377">
        <f>B27+B6</f>
        <v>660368.52</v>
      </c>
      <c r="F37" s="366"/>
    </row>
    <row r="38" spans="1:10" ht="4.2" hidden="1" customHeight="1"/>
    <row r="40" spans="1:10">
      <c r="F40" s="366"/>
      <c r="G40" s="366"/>
      <c r="H40" s="366"/>
      <c r="J40" s="366"/>
    </row>
    <row r="41" spans="1:10">
      <c r="F41" s="366"/>
      <c r="G41" s="366"/>
      <c r="H41" s="366"/>
      <c r="J41" s="366"/>
    </row>
    <row r="42" spans="1:10">
      <c r="F42" s="366"/>
      <c r="G42" s="366"/>
      <c r="H42" s="366"/>
      <c r="J42" s="366"/>
    </row>
    <row r="43" spans="1:10">
      <c r="J43" s="366"/>
    </row>
    <row r="44" spans="1:10">
      <c r="J44" s="366"/>
    </row>
  </sheetData>
  <mergeCells count="10">
    <mergeCell ref="A1:B1"/>
    <mergeCell ref="A2:B2"/>
    <mergeCell ref="A3:B3"/>
    <mergeCell ref="A4:B4"/>
    <mergeCell ref="A5:B5"/>
    <mergeCell ref="A21:B21"/>
    <mergeCell ref="A20:B20"/>
    <mergeCell ref="A18:B18"/>
    <mergeCell ref="A7:B7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30" t="str">
        <f>INICIO!C5</f>
        <v>UNIDADE: HOSPITAL E MATERNIDADE SÃO LUCAS</v>
      </c>
      <c r="B1" s="431"/>
      <c r="C1" s="432"/>
      <c r="D1" s="110" t="str">
        <f>INICIO!C6</f>
        <v>MÊS: 07/2022</v>
      </c>
    </row>
    <row r="2" spans="1:4">
      <c r="A2" s="433" t="str">
        <f>INICIO!C4</f>
        <v>OS: INSTITUTO DIVA ALVES DO BRASIL - IDAB</v>
      </c>
      <c r="B2" s="434"/>
      <c r="C2" s="434"/>
      <c r="D2" s="435"/>
    </row>
    <row r="3" spans="1:4">
      <c r="A3" s="436" t="s">
        <v>152</v>
      </c>
      <c r="B3" s="437"/>
      <c r="C3" s="437"/>
      <c r="D3" s="438"/>
    </row>
    <row r="4" spans="1:4">
      <c r="A4" s="439"/>
      <c r="B4" s="440"/>
      <c r="C4" s="440"/>
      <c r="D4" s="441"/>
    </row>
    <row r="5" spans="1:4">
      <c r="A5" s="101" t="s">
        <v>153</v>
      </c>
      <c r="B5" s="102"/>
      <c r="C5" s="102"/>
      <c r="D5" s="103"/>
    </row>
    <row r="6" spans="1:4">
      <c r="A6" s="427"/>
      <c r="B6" s="428"/>
      <c r="C6" s="428"/>
      <c r="D6" s="429"/>
    </row>
    <row r="7" spans="1:4">
      <c r="A7" s="427" t="s">
        <v>335</v>
      </c>
      <c r="B7" s="428"/>
      <c r="C7" s="428"/>
      <c r="D7" s="429"/>
    </row>
    <row r="8" spans="1:4">
      <c r="A8" s="442" t="s">
        <v>336</v>
      </c>
      <c r="B8" s="443"/>
      <c r="C8" s="443"/>
      <c r="D8" s="444"/>
    </row>
    <row r="9" spans="1:4" ht="15.6">
      <c r="A9" s="425" t="s">
        <v>154</v>
      </c>
      <c r="B9" s="426"/>
      <c r="C9" s="426"/>
      <c r="D9" s="93" t="s">
        <v>155</v>
      </c>
    </row>
    <row r="10" spans="1:4" ht="15.6">
      <c r="A10" s="460" t="s">
        <v>243</v>
      </c>
      <c r="B10" s="461"/>
      <c r="C10" s="461"/>
      <c r="D10" s="209">
        <f>'FLUXO DE CAIXA - CP'!B33</f>
        <v>20259.699999999997</v>
      </c>
    </row>
    <row r="11" spans="1:4" ht="15.6">
      <c r="A11" s="460" t="s">
        <v>156</v>
      </c>
      <c r="B11" s="461"/>
      <c r="C11" s="461"/>
      <c r="D11" s="209"/>
    </row>
    <row r="12" spans="1:4" ht="15.6">
      <c r="A12" s="457" t="s">
        <v>157</v>
      </c>
      <c r="B12" s="458"/>
      <c r="C12" s="459"/>
      <c r="D12" s="98">
        <f>D10+D11</f>
        <v>20259.699999999997</v>
      </c>
    </row>
    <row r="13" spans="1:4" ht="15.6">
      <c r="A13" s="445"/>
      <c r="B13" s="446"/>
      <c r="C13" s="446"/>
      <c r="D13" s="447"/>
    </row>
    <row r="14" spans="1:4">
      <c r="A14" s="451" t="s">
        <v>158</v>
      </c>
      <c r="B14" s="452"/>
      <c r="C14" s="452"/>
      <c r="D14" s="453"/>
    </row>
    <row r="15" spans="1:4" ht="15.6">
      <c r="A15" s="96" t="s">
        <v>159</v>
      </c>
      <c r="B15" s="91" t="s">
        <v>160</v>
      </c>
      <c r="C15" s="91" t="s">
        <v>161</v>
      </c>
      <c r="D15" s="94" t="s">
        <v>155</v>
      </c>
    </row>
    <row r="16" spans="1:4" ht="15.6">
      <c r="A16" s="95"/>
      <c r="B16" s="89"/>
      <c r="C16" s="90"/>
      <c r="D16" s="99"/>
    </row>
    <row r="17" spans="1:4" ht="15.6">
      <c r="A17" s="95"/>
      <c r="B17" s="89"/>
      <c r="C17" s="92"/>
      <c r="D17" s="99"/>
    </row>
    <row r="18" spans="1:4" ht="15.6">
      <c r="A18" s="95"/>
      <c r="B18" s="89"/>
      <c r="C18" s="92"/>
      <c r="D18" s="99"/>
    </row>
    <row r="19" spans="1:4" ht="15.6">
      <c r="A19" s="95"/>
      <c r="B19" s="89"/>
      <c r="C19" s="92"/>
      <c r="D19" s="99"/>
    </row>
    <row r="20" spans="1:4" ht="15.6">
      <c r="A20" s="95"/>
      <c r="B20" s="89"/>
      <c r="C20" s="92"/>
      <c r="D20" s="99"/>
    </row>
    <row r="21" spans="1:4" ht="15.6">
      <c r="A21" s="95"/>
      <c r="B21" s="89"/>
      <c r="C21" s="90"/>
      <c r="D21" s="99"/>
    </row>
    <row r="22" spans="1:4" ht="15.6">
      <c r="A22" s="457" t="s">
        <v>162</v>
      </c>
      <c r="B22" s="458"/>
      <c r="C22" s="459"/>
      <c r="D22" s="98">
        <f>SUM(A18:D21)</f>
        <v>0</v>
      </c>
    </row>
    <row r="23" spans="1:4" ht="15.6">
      <c r="A23" s="445"/>
      <c r="B23" s="446"/>
      <c r="C23" s="446"/>
      <c r="D23" s="447"/>
    </row>
    <row r="24" spans="1:4">
      <c r="A24" s="451" t="s">
        <v>163</v>
      </c>
      <c r="B24" s="452"/>
      <c r="C24" s="452"/>
      <c r="D24" s="453"/>
    </row>
    <row r="25" spans="1:4" ht="15.6">
      <c r="A25" s="96" t="s">
        <v>159</v>
      </c>
      <c r="B25" s="91" t="s">
        <v>164</v>
      </c>
      <c r="C25" s="91"/>
      <c r="D25" s="94" t="s">
        <v>155</v>
      </c>
    </row>
    <row r="26" spans="1:4" ht="15.6">
      <c r="A26" s="105"/>
      <c r="B26" s="104"/>
      <c r="C26" s="109"/>
      <c r="D26" s="107"/>
    </row>
    <row r="27" spans="1:4" ht="15.6">
      <c r="A27" s="105"/>
      <c r="B27" s="104"/>
      <c r="C27" s="106"/>
      <c r="D27" s="107"/>
    </row>
    <row r="28" spans="1:4" ht="15.6">
      <c r="A28" s="105"/>
      <c r="B28" s="104"/>
      <c r="C28" s="106"/>
      <c r="D28" s="107"/>
    </row>
    <row r="29" spans="1:4" ht="15.6">
      <c r="A29" s="105"/>
      <c r="B29" s="104"/>
      <c r="C29" s="106"/>
      <c r="D29" s="107"/>
    </row>
    <row r="30" spans="1:4" ht="15.6">
      <c r="A30" s="108"/>
      <c r="B30" s="89"/>
      <c r="C30" s="92"/>
      <c r="D30" s="99"/>
    </row>
    <row r="31" spans="1:4" ht="15.6">
      <c r="A31" s="95"/>
      <c r="B31" s="89"/>
      <c r="C31" s="92"/>
      <c r="D31" s="99"/>
    </row>
    <row r="32" spans="1:4" ht="15.6">
      <c r="A32" s="457" t="s">
        <v>165</v>
      </c>
      <c r="B32" s="458"/>
      <c r="C32" s="459"/>
      <c r="D32" s="98">
        <f>SUM(A18:D31)</f>
        <v>0</v>
      </c>
    </row>
    <row r="33" spans="1:4" ht="15.6">
      <c r="A33" s="445"/>
      <c r="B33" s="446"/>
      <c r="C33" s="446"/>
      <c r="D33" s="447"/>
    </row>
    <row r="34" spans="1:4">
      <c r="A34" s="454" t="s">
        <v>166</v>
      </c>
      <c r="B34" s="455"/>
      <c r="C34" s="455"/>
      <c r="D34" s="456"/>
    </row>
    <row r="35" spans="1:4" ht="15.6">
      <c r="A35" s="96" t="s">
        <v>159</v>
      </c>
      <c r="B35" s="91" t="s">
        <v>160</v>
      </c>
      <c r="C35" s="91"/>
      <c r="D35" s="94" t="s">
        <v>155</v>
      </c>
    </row>
    <row r="36" spans="1:4" ht="15.6">
      <c r="A36" s="95"/>
      <c r="B36" s="89"/>
      <c r="C36" s="92"/>
      <c r="D36" s="97"/>
    </row>
    <row r="37" spans="1:4" ht="15.6">
      <c r="A37" s="95"/>
      <c r="B37" s="89"/>
      <c r="C37" s="92"/>
      <c r="D37" s="97"/>
    </row>
    <row r="38" spans="1:4" ht="15.6">
      <c r="A38" s="95"/>
      <c r="B38" s="89"/>
      <c r="C38" s="92"/>
      <c r="D38" s="97"/>
    </row>
    <row r="39" spans="1:4" ht="15.6">
      <c r="A39" s="95"/>
      <c r="B39" s="89"/>
      <c r="C39" s="92"/>
      <c r="D39" s="97"/>
    </row>
    <row r="40" spans="1:4" ht="15.6">
      <c r="A40" s="95"/>
      <c r="B40" s="89"/>
      <c r="C40" s="92"/>
      <c r="D40" s="97"/>
    </row>
    <row r="41" spans="1:4" ht="15.6">
      <c r="A41" s="95"/>
      <c r="B41" s="89"/>
      <c r="C41" s="92"/>
      <c r="D41" s="97"/>
    </row>
    <row r="42" spans="1:4" ht="15.6">
      <c r="A42" s="457" t="s">
        <v>167</v>
      </c>
      <c r="B42" s="458"/>
      <c r="C42" s="459"/>
      <c r="D42" s="98">
        <f>SUM(A18:D41)</f>
        <v>0</v>
      </c>
    </row>
    <row r="43" spans="1:4" ht="15.6">
      <c r="A43" s="445"/>
      <c r="B43" s="446"/>
      <c r="C43" s="446"/>
      <c r="D43" s="447"/>
    </row>
    <row r="44" spans="1:4" ht="15" thickBot="1">
      <c r="A44" s="448" t="s">
        <v>168</v>
      </c>
      <c r="B44" s="449"/>
      <c r="C44" s="450"/>
      <c r="D44" s="100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B73" sqref="B73"/>
    </sheetView>
  </sheetViews>
  <sheetFormatPr defaultRowHeight="14.4"/>
  <cols>
    <col min="1" max="1" width="16.5546875" style="253" customWidth="1"/>
    <col min="2" max="2" width="65.88671875" style="253" customWidth="1"/>
    <col min="3" max="3" width="13.6640625" style="253" customWidth="1"/>
    <col min="4" max="4" width="22.6640625" style="254" customWidth="1"/>
  </cols>
  <sheetData>
    <row r="1" spans="1:4">
      <c r="A1" s="465"/>
      <c r="B1" s="466"/>
      <c r="C1" s="240"/>
      <c r="D1" s="467"/>
    </row>
    <row r="2" spans="1:4" ht="21" customHeight="1">
      <c r="A2" s="470" t="s">
        <v>244</v>
      </c>
      <c r="B2" s="471"/>
      <c r="C2" s="241"/>
      <c r="D2" s="468"/>
    </row>
    <row r="3" spans="1:4" ht="13.2" customHeight="1">
      <c r="A3" s="472"/>
      <c r="B3" s="473"/>
      <c r="C3" s="242"/>
      <c r="D3" s="469"/>
    </row>
    <row r="4" spans="1:4" ht="28.2" customHeight="1">
      <c r="A4" s="243" t="s">
        <v>55</v>
      </c>
      <c r="B4" s="243" t="s">
        <v>56</v>
      </c>
      <c r="C4" s="243"/>
      <c r="D4" s="244" t="s">
        <v>60</v>
      </c>
    </row>
    <row r="5" spans="1:4">
      <c r="A5" s="245">
        <v>1</v>
      </c>
      <c r="B5" s="246" t="s">
        <v>61</v>
      </c>
      <c r="C5" s="247"/>
      <c r="D5" s="248"/>
    </row>
    <row r="6" spans="1:4">
      <c r="A6" s="259" t="s">
        <v>18</v>
      </c>
      <c r="B6" s="260" t="s">
        <v>245</v>
      </c>
      <c r="C6" s="249" t="s">
        <v>18</v>
      </c>
      <c r="D6" s="248">
        <f>SUMIF(FINANCEIRO!$H$5:$H$443,C6,FINANCEIRO!$K$5:$K$443)</f>
        <v>437086.36</v>
      </c>
    </row>
    <row r="7" spans="1:4">
      <c r="A7" s="259" t="s">
        <v>21</v>
      </c>
      <c r="B7" s="260" t="s">
        <v>19</v>
      </c>
      <c r="C7" s="249" t="s">
        <v>21</v>
      </c>
      <c r="D7" s="248">
        <f>SUMIF(FINANCEIRO!$H$5:$H$443,C7,FINANCEIRO!$K$5:$K$443)</f>
        <v>0</v>
      </c>
    </row>
    <row r="8" spans="1:4">
      <c r="A8" s="259" t="s">
        <v>23</v>
      </c>
      <c r="B8" s="260" t="s">
        <v>4</v>
      </c>
      <c r="C8" s="249" t="s">
        <v>23</v>
      </c>
      <c r="D8" s="248">
        <f>SUMIF(FINANCEIRO!$H$5:$H$443,C8,FINANCEIRO!$K$5:$K$443)</f>
        <v>0</v>
      </c>
    </row>
    <row r="9" spans="1:4">
      <c r="A9" s="259" t="s">
        <v>24</v>
      </c>
      <c r="B9" s="260" t="s">
        <v>20</v>
      </c>
      <c r="C9" s="249" t="s">
        <v>24</v>
      </c>
      <c r="D9" s="248">
        <f>SUMIF(FINANCEIRO!$H$5:$H$443,C9,FINANCEIRO!$K$5:$K$443)</f>
        <v>46720.219999999994</v>
      </c>
    </row>
    <row r="10" spans="1:4">
      <c r="A10" s="259" t="s">
        <v>246</v>
      </c>
      <c r="B10" s="260" t="s">
        <v>247</v>
      </c>
      <c r="C10" s="249" t="s">
        <v>246</v>
      </c>
      <c r="D10" s="248">
        <f>SUMIF(FINANCEIRO!$H$5:$H$443,C10,FINANCEIRO!$K$5:$K$443)</f>
        <v>214384.66</v>
      </c>
    </row>
    <row r="11" spans="1:4">
      <c r="A11" s="259" t="s">
        <v>248</v>
      </c>
      <c r="B11" s="260" t="s">
        <v>249</v>
      </c>
      <c r="C11" s="249" t="s">
        <v>248</v>
      </c>
      <c r="D11" s="248">
        <f>SUMIF(FINANCEIRO!$H$5:$H$443,C11,FINANCEIRO!$K$5:$K$443)</f>
        <v>0</v>
      </c>
    </row>
    <row r="12" spans="1:4">
      <c r="A12" s="259" t="s">
        <v>250</v>
      </c>
      <c r="B12" s="260" t="s">
        <v>251</v>
      </c>
      <c r="C12" s="255" t="s">
        <v>250</v>
      </c>
      <c r="D12" s="248">
        <f>SUMIF(FINANCEIRO!$H$5:$H$443,C12,FINANCEIRO!$K$5:$K$443)</f>
        <v>0</v>
      </c>
    </row>
    <row r="13" spans="1:4">
      <c r="A13" s="259" t="s">
        <v>252</v>
      </c>
      <c r="B13" s="260" t="s">
        <v>22</v>
      </c>
      <c r="C13" s="249" t="s">
        <v>252</v>
      </c>
      <c r="D13" s="248">
        <f>SUMIF(FINANCEIRO!$H$5:$H$443,C13,FINANCEIRO!$K$5:$K$443)</f>
        <v>0</v>
      </c>
    </row>
    <row r="14" spans="1:4" s="210" customFormat="1">
      <c r="A14" s="259" t="s">
        <v>253</v>
      </c>
      <c r="B14" s="260" t="s">
        <v>290</v>
      </c>
      <c r="C14" s="249" t="s">
        <v>253</v>
      </c>
      <c r="D14" s="248">
        <f>SUMIF(FINANCEIRO!$H$5:$H$443,C14,FINANCEIRO!$K$5:$K$443)</f>
        <v>0</v>
      </c>
    </row>
    <row r="15" spans="1:4">
      <c r="A15" s="259" t="s">
        <v>291</v>
      </c>
      <c r="B15" s="260" t="s">
        <v>254</v>
      </c>
      <c r="C15" s="249" t="s">
        <v>291</v>
      </c>
      <c r="D15" s="248">
        <f>SUMIF(FINANCEIRO!$H$5:$H$443,C15,FINANCEIRO!$K$5:$K$443)</f>
        <v>0</v>
      </c>
    </row>
    <row r="16" spans="1:4">
      <c r="A16" s="250"/>
      <c r="B16" s="251" t="s">
        <v>255</v>
      </c>
      <c r="C16" s="251" t="s">
        <v>62</v>
      </c>
      <c r="D16" s="252">
        <f>SUMIF(FINANCEIRO!$H$5:$H$443,C16,FINANCEIRO!$K$5:$K$443)</f>
        <v>698191.24000000011</v>
      </c>
    </row>
    <row r="17" spans="1:4">
      <c r="A17" s="245">
        <v>2</v>
      </c>
      <c r="B17" s="246" t="s">
        <v>256</v>
      </c>
      <c r="C17" s="246"/>
      <c r="D17" s="248"/>
    </row>
    <row r="18" spans="1:4" s="210" customFormat="1">
      <c r="A18" s="261" t="s">
        <v>25</v>
      </c>
      <c r="B18" s="262" t="s">
        <v>257</v>
      </c>
      <c r="C18" s="249" t="s">
        <v>25</v>
      </c>
      <c r="D18" s="248">
        <f>SUMIF(FINANCEIRO!$H$5:$H$443,C18,FINANCEIRO!$K$5:$K$443)</f>
        <v>128977.07</v>
      </c>
    </row>
    <row r="19" spans="1:4" s="210" customFormat="1">
      <c r="A19" s="261" t="s">
        <v>26</v>
      </c>
      <c r="B19" s="262" t="s">
        <v>258</v>
      </c>
      <c r="C19" s="249" t="s">
        <v>26</v>
      </c>
      <c r="D19" s="248">
        <f>SUMIF(FINANCEIRO!$H$5:$H$443,C19,FINANCEIRO!$K$5:$K$443)</f>
        <v>67842.720000000001</v>
      </c>
    </row>
    <row r="20" spans="1:4" s="210" customFormat="1">
      <c r="A20" s="261" t="s">
        <v>27</v>
      </c>
      <c r="B20" s="262" t="s">
        <v>292</v>
      </c>
      <c r="C20" s="249" t="s">
        <v>27</v>
      </c>
      <c r="D20" s="248">
        <f>SUMIF(FINANCEIRO!$H$5:$H$443,C20,FINANCEIRO!$K$5:$K$443)</f>
        <v>0</v>
      </c>
    </row>
    <row r="21" spans="1:4" s="210" customFormat="1">
      <c r="A21" s="261" t="s">
        <v>293</v>
      </c>
      <c r="B21" s="262" t="s">
        <v>294</v>
      </c>
      <c r="C21" s="249" t="s">
        <v>293</v>
      </c>
      <c r="D21" s="248">
        <f>SUMIF(FINANCEIRO!$H$5:$H$443,C21,FINANCEIRO!$K$5:$K$443)</f>
        <v>0</v>
      </c>
    </row>
    <row r="22" spans="1:4">
      <c r="A22" s="261" t="s">
        <v>295</v>
      </c>
      <c r="B22" s="262" t="s">
        <v>296</v>
      </c>
      <c r="C22" s="249" t="s">
        <v>295</v>
      </c>
      <c r="D22" s="248">
        <f>SUMIF(FINANCEIRO!$H$5:$H$443,C22,FINANCEIRO!$K$5:$K$443)</f>
        <v>0</v>
      </c>
    </row>
    <row r="23" spans="1:4">
      <c r="A23" s="261" t="s">
        <v>297</v>
      </c>
      <c r="B23" s="262" t="s">
        <v>298</v>
      </c>
      <c r="C23" s="249" t="s">
        <v>297</v>
      </c>
      <c r="D23" s="248">
        <f>SUMIF(FINANCEIRO!$H$5:$H$443,C23,FINANCEIRO!$K$5:$K$443)</f>
        <v>27522.010000000002</v>
      </c>
    </row>
    <row r="24" spans="1:4">
      <c r="A24" s="261" t="s">
        <v>299</v>
      </c>
      <c r="B24" s="262" t="s">
        <v>254</v>
      </c>
      <c r="C24" s="249" t="s">
        <v>299</v>
      </c>
      <c r="D24" s="248">
        <f>SUMIF(FINANCEIRO!$H$5:$H$443,C24,FINANCEIRO!$K$5:$K$443)</f>
        <v>7316.39</v>
      </c>
    </row>
    <row r="25" spans="1:4">
      <c r="A25" s="250"/>
      <c r="B25" s="251" t="s">
        <v>259</v>
      </c>
      <c r="C25" s="251" t="s">
        <v>63</v>
      </c>
      <c r="D25" s="252">
        <f>SUMIF(FINANCEIRO!$H$5:$H$443,C25,FINANCEIRO!$K$5:$K$443)</f>
        <v>231658.18999999997</v>
      </c>
    </row>
    <row r="26" spans="1:4">
      <c r="A26" s="245">
        <v>3</v>
      </c>
      <c r="B26" s="246" t="s">
        <v>260</v>
      </c>
      <c r="C26" s="246"/>
      <c r="D26" s="248"/>
    </row>
    <row r="27" spans="1:4">
      <c r="A27" s="263" t="s">
        <v>28</v>
      </c>
      <c r="B27" s="265" t="s">
        <v>261</v>
      </c>
      <c r="C27" s="249" t="s">
        <v>28</v>
      </c>
      <c r="D27" s="248">
        <f>SUMIF(FINANCEIRO!$H$5:$H$443,C27,FINANCEIRO!$K$5:$K$443)</f>
        <v>112722.89</v>
      </c>
    </row>
    <row r="28" spans="1:4">
      <c r="A28" s="263" t="s">
        <v>29</v>
      </c>
      <c r="B28" s="265" t="s">
        <v>262</v>
      </c>
      <c r="C28" s="249" t="s">
        <v>29</v>
      </c>
      <c r="D28" s="248">
        <f>SUMIF(FINANCEIRO!$H$5:$H$443,C28,FINANCEIRO!$K$5:$K$443)</f>
        <v>13578</v>
      </c>
    </row>
    <row r="29" spans="1:4">
      <c r="A29" s="263" t="s">
        <v>30</v>
      </c>
      <c r="B29" s="265" t="s">
        <v>228</v>
      </c>
      <c r="C29" s="249" t="s">
        <v>30</v>
      </c>
      <c r="D29" s="248">
        <f>SUMIF(FINANCEIRO!$H$5:$H$443,C29,FINANCEIRO!$K$5:$K$443)</f>
        <v>0</v>
      </c>
    </row>
    <row r="30" spans="1:4">
      <c r="A30" s="263" t="s">
        <v>31</v>
      </c>
      <c r="B30" s="265" t="s">
        <v>37</v>
      </c>
      <c r="C30" s="249" t="s">
        <v>31</v>
      </c>
      <c r="D30" s="248">
        <f>SUMIF(FINANCEIRO!$H$5:$H$443,C30,FINANCEIRO!$K$5:$K$443)</f>
        <v>0</v>
      </c>
    </row>
    <row r="31" spans="1:4">
      <c r="A31" s="263" t="s">
        <v>32</v>
      </c>
      <c r="B31" s="265" t="s">
        <v>300</v>
      </c>
      <c r="C31" s="249" t="s">
        <v>32</v>
      </c>
      <c r="D31" s="248">
        <f>SUMIF(FINANCEIRO!$H$5:$H$443,C31,FINANCEIRO!$K$5:$K$443)</f>
        <v>1210</v>
      </c>
    </row>
    <row r="32" spans="1:4">
      <c r="A32" s="263" t="s">
        <v>33</v>
      </c>
      <c r="B32" s="265" t="s">
        <v>301</v>
      </c>
      <c r="C32" s="249" t="s">
        <v>33</v>
      </c>
      <c r="D32" s="248">
        <f>SUMIF(FINANCEIRO!$H$5:$H$443,C32,FINANCEIRO!$K$5:$K$443)</f>
        <v>52834.95</v>
      </c>
    </row>
    <row r="33" spans="1:4" s="210" customFormat="1">
      <c r="A33" s="263" t="s">
        <v>34</v>
      </c>
      <c r="B33" s="265" t="s">
        <v>263</v>
      </c>
      <c r="C33" s="249" t="s">
        <v>34</v>
      </c>
      <c r="D33" s="248">
        <f>SUMIF(FINANCEIRO!$H$5:$H$443,C33,FINANCEIRO!$K$5:$K$443)</f>
        <v>26623.87</v>
      </c>
    </row>
    <row r="34" spans="1:4" s="210" customFormat="1">
      <c r="A34" s="263" t="s">
        <v>35</v>
      </c>
      <c r="B34" s="265" t="s">
        <v>264</v>
      </c>
      <c r="C34" s="249" t="s">
        <v>35</v>
      </c>
      <c r="D34" s="248">
        <f>SUMIF(FINANCEIRO!$H$5:$H$443,C34,FINANCEIRO!$K$5:$K$443)</f>
        <v>0</v>
      </c>
    </row>
    <row r="35" spans="1:4" s="210" customFormat="1">
      <c r="A35" s="263" t="s">
        <v>36</v>
      </c>
      <c r="B35" s="265" t="s">
        <v>302</v>
      </c>
      <c r="C35" s="249" t="s">
        <v>36</v>
      </c>
      <c r="D35" s="248">
        <f>SUMIF(FINANCEIRO!$H$5:$H$443,C35,FINANCEIRO!$K$5:$K$443)</f>
        <v>14400</v>
      </c>
    </row>
    <row r="36" spans="1:4" s="210" customFormat="1">
      <c r="A36" s="263" t="s">
        <v>38</v>
      </c>
      <c r="B36" s="265" t="s">
        <v>303</v>
      </c>
      <c r="C36" s="249" t="s">
        <v>38</v>
      </c>
      <c r="D36" s="248">
        <f>SUMIF(FINANCEIRO!$H$5:$H$443,C36,FINANCEIRO!$K$5:$K$443)</f>
        <v>0</v>
      </c>
    </row>
    <row r="37" spans="1:4" s="210" customFormat="1">
      <c r="A37" s="263" t="s">
        <v>266</v>
      </c>
      <c r="B37" s="265" t="s">
        <v>304</v>
      </c>
      <c r="C37" s="249" t="s">
        <v>266</v>
      </c>
      <c r="D37" s="248">
        <f>SUMIF(FINANCEIRO!$H$5:$H$443,C37,FINANCEIRO!$K$5:$K$443)</f>
        <v>0</v>
      </c>
    </row>
    <row r="38" spans="1:4" s="210" customFormat="1">
      <c r="A38" s="263" t="s">
        <v>268</v>
      </c>
      <c r="B38" s="265" t="s">
        <v>265</v>
      </c>
      <c r="C38" s="249" t="s">
        <v>268</v>
      </c>
      <c r="D38" s="248">
        <f>SUMIF(FINANCEIRO!$H$5:$H$443,C38,FINANCEIRO!$K$5:$K$443)</f>
        <v>1558.5</v>
      </c>
    </row>
    <row r="39" spans="1:4" s="210" customFormat="1">
      <c r="A39" s="263" t="s">
        <v>39</v>
      </c>
      <c r="B39" s="265" t="s">
        <v>47</v>
      </c>
      <c r="C39" s="249" t="s">
        <v>39</v>
      </c>
      <c r="D39" s="248">
        <f>SUMIF(FINANCEIRO!$H$5:$H$443,C39,FINANCEIRO!$K$5:$K$443)</f>
        <v>0</v>
      </c>
    </row>
    <row r="40" spans="1:4" s="210" customFormat="1">
      <c r="A40" s="263" t="s">
        <v>270</v>
      </c>
      <c r="B40" s="265" t="s">
        <v>267</v>
      </c>
      <c r="C40" s="249" t="s">
        <v>270</v>
      </c>
      <c r="D40" s="248">
        <f>SUMIF(FINANCEIRO!$H$5:$H$443,C40,FINANCEIRO!$K$5:$K$443)</f>
        <v>0</v>
      </c>
    </row>
    <row r="41" spans="1:4" s="210" customFormat="1">
      <c r="A41" s="263" t="s">
        <v>41</v>
      </c>
      <c r="B41" s="265" t="s">
        <v>269</v>
      </c>
      <c r="C41" s="249" t="s">
        <v>41</v>
      </c>
      <c r="D41" s="248">
        <f>SUMIF(FINANCEIRO!$H$5:$H$443,C41,FINANCEIRO!$K$5:$K$443)</f>
        <v>0</v>
      </c>
    </row>
    <row r="42" spans="1:4" s="210" customFormat="1">
      <c r="A42" s="263" t="s">
        <v>42</v>
      </c>
      <c r="B42" s="265" t="s">
        <v>305</v>
      </c>
      <c r="C42" s="249" t="s">
        <v>42</v>
      </c>
      <c r="D42" s="248">
        <f>SUMIF(FINANCEIRO!$H$5:$H$443,C42,FINANCEIRO!$K$5:$K$443)</f>
        <v>0</v>
      </c>
    </row>
    <row r="43" spans="1:4" s="210" customFormat="1">
      <c r="A43" s="263" t="s">
        <v>43</v>
      </c>
      <c r="B43" s="265" t="s">
        <v>306</v>
      </c>
      <c r="C43" s="249" t="s">
        <v>43</v>
      </c>
      <c r="D43" s="248">
        <f>SUMIF(FINANCEIRO!$H$5:$H$443,C43,FINANCEIRO!$K$5:$K$443)</f>
        <v>8406.74</v>
      </c>
    </row>
    <row r="44" spans="1:4" s="210" customFormat="1">
      <c r="A44" s="263" t="s">
        <v>46</v>
      </c>
      <c r="B44" s="265" t="s">
        <v>54</v>
      </c>
      <c r="C44" s="249" t="s">
        <v>46</v>
      </c>
      <c r="D44" s="248">
        <f>SUMIF(FINANCEIRO!$H$5:$H$443,C44,FINANCEIRO!$K$5:$K$443)</f>
        <v>32983.08</v>
      </c>
    </row>
    <row r="45" spans="1:4">
      <c r="A45" s="263" t="s">
        <v>307</v>
      </c>
      <c r="B45" s="265" t="s">
        <v>40</v>
      </c>
      <c r="C45" s="249" t="s">
        <v>307</v>
      </c>
      <c r="D45" s="248">
        <f>SUMIF(FINANCEIRO!$H$5:$H$443,C45,FINANCEIRO!$K$5:$K$443)</f>
        <v>861.12</v>
      </c>
    </row>
    <row r="46" spans="1:4">
      <c r="A46" s="263" t="s">
        <v>308</v>
      </c>
      <c r="B46" s="265" t="s">
        <v>272</v>
      </c>
      <c r="C46" s="249" t="s">
        <v>308</v>
      </c>
      <c r="D46" s="248">
        <f>SUMIF(FINANCEIRO!$H$5:$H$443,C46,FINANCEIRO!$K$5:$K$443)</f>
        <v>0</v>
      </c>
    </row>
    <row r="47" spans="1:4" s="210" customFormat="1">
      <c r="A47" s="263" t="s">
        <v>309</v>
      </c>
      <c r="B47" s="265" t="s">
        <v>310</v>
      </c>
      <c r="C47" s="249" t="s">
        <v>309</v>
      </c>
      <c r="D47" s="248">
        <f>SUMIF(FINANCEIRO!$H$5:$H$443,C47,FINANCEIRO!$K$5:$K$443)</f>
        <v>622313.98</v>
      </c>
    </row>
    <row r="48" spans="1:4" s="210" customFormat="1">
      <c r="A48" s="263" t="s">
        <v>311</v>
      </c>
      <c r="B48" s="265" t="s">
        <v>312</v>
      </c>
      <c r="C48" s="249" t="s">
        <v>311</v>
      </c>
      <c r="D48" s="248">
        <f>SUMIF(FINANCEIRO!$H$5:$H$443,C48,FINANCEIRO!$K$5:$K$443)</f>
        <v>21432.7</v>
      </c>
    </row>
    <row r="49" spans="1:4" s="210" customFormat="1">
      <c r="A49" s="263" t="s">
        <v>313</v>
      </c>
      <c r="B49" s="265" t="s">
        <v>314</v>
      </c>
      <c r="C49" s="249" t="s">
        <v>313</v>
      </c>
      <c r="D49" s="248">
        <f>SUMIF(FINANCEIRO!$H$5:$H$443,C49,FINANCEIRO!$K$5:$K$443)</f>
        <v>11428.08</v>
      </c>
    </row>
    <row r="50" spans="1:4" s="210" customFormat="1">
      <c r="A50" s="263" t="s">
        <v>315</v>
      </c>
      <c r="B50" s="265" t="s">
        <v>316</v>
      </c>
      <c r="C50" s="263" t="s">
        <v>315</v>
      </c>
      <c r="D50" s="248">
        <f>SUMIF(FINANCEIRO!$H$5:$H$443,C50,FINANCEIRO!$K$5:$K$443)</f>
        <v>0</v>
      </c>
    </row>
    <row r="51" spans="1:4" s="210" customFormat="1">
      <c r="A51" s="263" t="s">
        <v>317</v>
      </c>
      <c r="B51" s="265" t="s">
        <v>271</v>
      </c>
      <c r="C51" s="263" t="s">
        <v>317</v>
      </c>
      <c r="D51" s="248">
        <f>SUMIF(FINANCEIRO!$H$5:$H$443,C51,FINANCEIRO!$K$5:$K$443)</f>
        <v>0</v>
      </c>
    </row>
    <row r="52" spans="1:4" s="210" customFormat="1">
      <c r="A52" s="263" t="s">
        <v>318</v>
      </c>
      <c r="B52" s="264" t="s">
        <v>319</v>
      </c>
      <c r="C52" s="263" t="s">
        <v>318</v>
      </c>
      <c r="D52" s="248">
        <f>SUMIF(FINANCEIRO!$H$5:$H$443,C52,FINANCEIRO!$K$5:$K$443)</f>
        <v>0</v>
      </c>
    </row>
    <row r="53" spans="1:4" s="210" customFormat="1">
      <c r="A53" s="263" t="s">
        <v>320</v>
      </c>
      <c r="B53" s="265" t="s">
        <v>321</v>
      </c>
      <c r="C53" s="263" t="s">
        <v>320</v>
      </c>
      <c r="D53" s="248">
        <f>SUMIF(FINANCEIRO!$H$5:$H$443,C53,FINANCEIRO!$K$5:$K$443)</f>
        <v>447.56</v>
      </c>
    </row>
    <row r="54" spans="1:4">
      <c r="A54" s="263" t="s">
        <v>322</v>
      </c>
      <c r="B54" s="265" t="s">
        <v>323</v>
      </c>
      <c r="C54" s="263" t="s">
        <v>322</v>
      </c>
      <c r="D54" s="248">
        <f>SUMIF(FINANCEIRO!$H$5:$H$443,C54,FINANCEIRO!$K$5:$K$443)</f>
        <v>31771.350000000002</v>
      </c>
    </row>
    <row r="55" spans="1:4">
      <c r="A55" s="263" t="s">
        <v>324</v>
      </c>
      <c r="B55" s="265" t="s">
        <v>325</v>
      </c>
      <c r="C55" s="263" t="s">
        <v>324</v>
      </c>
      <c r="D55" s="248">
        <f>SUMIF(FINANCEIRO!$H$5:$H$443,C55,FINANCEIRO!$K$5:$K$443)</f>
        <v>0</v>
      </c>
    </row>
    <row r="56" spans="1:4">
      <c r="A56" s="263" t="s">
        <v>326</v>
      </c>
      <c r="B56" s="265" t="s">
        <v>327</v>
      </c>
      <c r="C56" s="263" t="s">
        <v>326</v>
      </c>
      <c r="D56" s="248">
        <f>SUMIF(FINANCEIRO!$H$5:$H$443,C56,FINANCEIRO!$K$5:$K$443)</f>
        <v>10248.820000000002</v>
      </c>
    </row>
    <row r="57" spans="1:4">
      <c r="A57" s="263" t="s">
        <v>328</v>
      </c>
      <c r="B57" s="268" t="s">
        <v>227</v>
      </c>
      <c r="C57" s="274" t="s">
        <v>328</v>
      </c>
      <c r="D57" s="248">
        <f>SUMIF(FINANCEIRO!$H$5:$H$443,C57,FINANCEIRO!$K$5:$K$443)</f>
        <v>4961</v>
      </c>
    </row>
    <row r="58" spans="1:4" s="210" customFormat="1">
      <c r="A58" s="263" t="s">
        <v>329</v>
      </c>
      <c r="B58" s="268" t="s">
        <v>1233</v>
      </c>
      <c r="C58" s="274" t="s">
        <v>329</v>
      </c>
      <c r="D58" s="248">
        <f>SUMIF(FINANCEIRO!$H$5:$H$443,C58,FINANCEIRO!$K$5:$K$443)</f>
        <v>0</v>
      </c>
    </row>
    <row r="59" spans="1:4" s="210" customFormat="1">
      <c r="A59" s="263" t="s">
        <v>1236</v>
      </c>
      <c r="B59" s="268" t="s">
        <v>1235</v>
      </c>
      <c r="C59" s="274" t="s">
        <v>1236</v>
      </c>
      <c r="D59" s="248">
        <f>SUMIF(FINANCEIRO!$H$5:$H$443,C59,FINANCEIRO!$K$5:$K$443)</f>
        <v>2400</v>
      </c>
    </row>
    <row r="60" spans="1:4" s="210" customFormat="1">
      <c r="A60" s="263" t="s">
        <v>1238</v>
      </c>
      <c r="B60" s="268" t="s">
        <v>1237</v>
      </c>
      <c r="C60" s="274" t="s">
        <v>1238</v>
      </c>
      <c r="D60" s="248">
        <f>SUMIF(FINANCEIRO!$H$5:$H$443,C60,FINANCEIRO!$K$5:$K$443)</f>
        <v>0</v>
      </c>
    </row>
    <row r="61" spans="1:4" s="210" customFormat="1">
      <c r="A61" s="263" t="s">
        <v>1240</v>
      </c>
      <c r="B61" s="268" t="s">
        <v>1239</v>
      </c>
      <c r="C61" s="274" t="s">
        <v>1240</v>
      </c>
      <c r="D61" s="248">
        <f>SUMIF(FINANCEIRO!$H$5:$H$443,C61,FINANCEIRO!$K$5:$K$443)</f>
        <v>0</v>
      </c>
    </row>
    <row r="62" spans="1:4" s="210" customFormat="1">
      <c r="A62" s="263" t="s">
        <v>1243</v>
      </c>
      <c r="B62" s="268" t="s">
        <v>1242</v>
      </c>
      <c r="C62" s="274" t="s">
        <v>1243</v>
      </c>
      <c r="D62" s="248">
        <f>SUMIF(FINANCEIRO!$H$5:$H$443,C62,FINANCEIRO!$K$5:$K$443)</f>
        <v>0</v>
      </c>
    </row>
    <row r="63" spans="1:4" s="210" customFormat="1">
      <c r="A63" s="263" t="s">
        <v>1245</v>
      </c>
      <c r="B63" s="268" t="s">
        <v>1244</v>
      </c>
      <c r="C63" s="274" t="s">
        <v>1245</v>
      </c>
      <c r="D63" s="248">
        <f>SUMIF(FINANCEIRO!$H$5:$H$443,C63,FINANCEIRO!$K$5:$K$443)</f>
        <v>0</v>
      </c>
    </row>
    <row r="64" spans="1:4" s="210" customFormat="1">
      <c r="A64" s="263" t="s">
        <v>1247</v>
      </c>
      <c r="B64" s="268" t="s">
        <v>1246</v>
      </c>
      <c r="C64" s="274" t="s">
        <v>1247</v>
      </c>
      <c r="D64" s="248">
        <f>SUMIF(FINANCEIRO!$H$5:$H$443,C64,FINANCEIRO!$K$5:$K$443)</f>
        <v>7445</v>
      </c>
    </row>
    <row r="65" spans="1:4" s="210" customFormat="1">
      <c r="A65" s="263" t="s">
        <v>1249</v>
      </c>
      <c r="B65" s="268" t="s">
        <v>1248</v>
      </c>
      <c r="C65" s="274" t="s">
        <v>1249</v>
      </c>
      <c r="D65" s="248">
        <f>SUMIF(FINANCEIRO!$H$5:$H$443,C65,FINANCEIRO!$K$5:$K$443)</f>
        <v>0</v>
      </c>
    </row>
    <row r="66" spans="1:4" s="210" customFormat="1">
      <c r="A66" s="263" t="s">
        <v>1251</v>
      </c>
      <c r="B66" s="268" t="s">
        <v>1250</v>
      </c>
      <c r="C66" s="274" t="s">
        <v>1251</v>
      </c>
      <c r="D66" s="248">
        <f>SUMIF(FINANCEIRO!$H$5:$H$443,C66,FINANCEIRO!$K$5:$K$443)</f>
        <v>0</v>
      </c>
    </row>
    <row r="67" spans="1:4" s="210" customFormat="1">
      <c r="A67" s="263" t="s">
        <v>1253</v>
      </c>
      <c r="B67" s="268" t="s">
        <v>1252</v>
      </c>
      <c r="C67" s="274" t="s">
        <v>1253</v>
      </c>
      <c r="D67" s="248">
        <f>SUMIF(FINANCEIRO!$H$5:$H$443,C67,FINANCEIRO!$K$5:$K$443)</f>
        <v>0</v>
      </c>
    </row>
    <row r="68" spans="1:4" s="210" customFormat="1">
      <c r="A68" s="263" t="s">
        <v>1255</v>
      </c>
      <c r="B68" s="268" t="s">
        <v>1254</v>
      </c>
      <c r="C68" s="274" t="s">
        <v>1255</v>
      </c>
      <c r="D68" s="248">
        <f>SUMIF(FINANCEIRO!$H$5:$H$443,C68,FINANCEIRO!$K$5:$K$443)</f>
        <v>810</v>
      </c>
    </row>
    <row r="69" spans="1:4" s="210" customFormat="1">
      <c r="A69" s="263" t="s">
        <v>1257</v>
      </c>
      <c r="B69" s="268" t="s">
        <v>1256</v>
      </c>
      <c r="C69" s="274" t="s">
        <v>1257</v>
      </c>
      <c r="D69" s="248">
        <f>SUMIF(FINANCEIRO!$H$5:$H$443,C69,FINANCEIRO!$K$5:$K$443)</f>
        <v>0</v>
      </c>
    </row>
    <row r="70" spans="1:4" s="210" customFormat="1">
      <c r="A70" s="263" t="s">
        <v>1258</v>
      </c>
      <c r="B70" s="265" t="s">
        <v>254</v>
      </c>
      <c r="C70" s="274" t="s">
        <v>1258</v>
      </c>
      <c r="D70" s="248">
        <f>SUMIF(FINANCEIRO!$H$5:$H$443,C70,FINANCEIRO!$K$5:$K$443)</f>
        <v>14307.69</v>
      </c>
    </row>
    <row r="71" spans="1:4">
      <c r="A71" s="250"/>
      <c r="B71" s="251" t="s">
        <v>273</v>
      </c>
      <c r="C71" s="251" t="s">
        <v>64</v>
      </c>
      <c r="D71" s="252">
        <f>SUMIF(FINANCEIRO!$H$5:$H$443,C71,FINANCEIRO!$K$5:$K$443)</f>
        <v>992745.33</v>
      </c>
    </row>
    <row r="72" spans="1:4">
      <c r="A72" s="245">
        <v>4</v>
      </c>
      <c r="B72" s="246" t="s">
        <v>274</v>
      </c>
      <c r="C72" s="246"/>
      <c r="D72" s="248"/>
    </row>
    <row r="73" spans="1:4">
      <c r="A73" s="266" t="s">
        <v>48</v>
      </c>
      <c r="B73" s="267" t="s">
        <v>275</v>
      </c>
      <c r="C73" s="266" t="s">
        <v>48</v>
      </c>
      <c r="D73" s="248">
        <f>SUMIF(FINANCEIRO!$H$5:$H$443,C73,FINANCEIRO!$K$5:$K$443)</f>
        <v>12000</v>
      </c>
    </row>
    <row r="74" spans="1:4">
      <c r="A74" s="266" t="s">
        <v>49</v>
      </c>
      <c r="B74" s="267" t="s">
        <v>276</v>
      </c>
      <c r="C74" s="266" t="s">
        <v>49</v>
      </c>
      <c r="D74" s="248">
        <f>SUMIF(FINANCEIRO!$H$5:$H$443,C74,FINANCEIRO!$K$5:$K$443)</f>
        <v>0</v>
      </c>
    </row>
    <row r="75" spans="1:4">
      <c r="A75" s="266" t="s">
        <v>50</v>
      </c>
      <c r="B75" s="267" t="s">
        <v>277</v>
      </c>
      <c r="C75" s="266" t="s">
        <v>50</v>
      </c>
      <c r="D75" s="248">
        <f>SUMIF(FINANCEIRO!$H$5:$H$443,C75,FINANCEIRO!$K$5:$K$443)</f>
        <v>0</v>
      </c>
    </row>
    <row r="76" spans="1:4">
      <c r="A76" s="266" t="s">
        <v>51</v>
      </c>
      <c r="B76" s="267" t="s">
        <v>278</v>
      </c>
      <c r="C76" s="266" t="s">
        <v>51</v>
      </c>
      <c r="D76" s="248">
        <f>SUMIF(FINANCEIRO!$H$5:$H$443,C76,FINANCEIRO!$K$5:$K$443)</f>
        <v>0</v>
      </c>
    </row>
    <row r="77" spans="1:4" s="210" customFormat="1">
      <c r="A77" s="266" t="s">
        <v>52</v>
      </c>
      <c r="B77" s="267" t="s">
        <v>279</v>
      </c>
      <c r="C77" s="266" t="s">
        <v>52</v>
      </c>
      <c r="D77" s="248">
        <f>SUMIF(FINANCEIRO!$H$5:$H$443,C77,FINANCEIRO!$K$5:$K$443)</f>
        <v>0</v>
      </c>
    </row>
    <row r="78" spans="1:4" s="210" customFormat="1">
      <c r="A78" s="266" t="s">
        <v>53</v>
      </c>
      <c r="B78" s="267" t="s">
        <v>280</v>
      </c>
      <c r="C78" s="266" t="s">
        <v>53</v>
      </c>
      <c r="D78" s="248">
        <f>SUMIF(FINANCEIRO!$H$5:$H$443,C78,FINANCEIRO!$K$5:$K$443)</f>
        <v>7132.6</v>
      </c>
    </row>
    <row r="79" spans="1:4">
      <c r="A79" s="266" t="s">
        <v>281</v>
      </c>
      <c r="B79" s="267" t="s">
        <v>330</v>
      </c>
      <c r="C79" s="266" t="s">
        <v>281</v>
      </c>
      <c r="D79" s="248">
        <f>SUMIF(FINANCEIRO!$H$5:$H$443,C79,FINANCEIRO!$K$5:$K$443)</f>
        <v>2489.06</v>
      </c>
    </row>
    <row r="80" spans="1:4">
      <c r="A80" s="266" t="s">
        <v>331</v>
      </c>
      <c r="B80" s="267" t="s">
        <v>332</v>
      </c>
      <c r="C80" s="266" t="s">
        <v>331</v>
      </c>
      <c r="D80" s="248">
        <f>SUMIF(FINANCEIRO!$H$5:$H$443,C80,FINANCEIRO!$K$5:$K$443)</f>
        <v>83578.39</v>
      </c>
    </row>
    <row r="81" spans="1:4">
      <c r="A81" s="266" t="s">
        <v>333</v>
      </c>
      <c r="B81" s="267" t="s">
        <v>254</v>
      </c>
      <c r="C81" s="266" t="s">
        <v>333</v>
      </c>
      <c r="D81" s="248">
        <f>SUMIF(FINANCEIRO!$H$5:$H$443,C81,FINANCEIRO!$K$5:$K$443)</f>
        <v>30.3</v>
      </c>
    </row>
    <row r="82" spans="1:4">
      <c r="A82" s="250"/>
      <c r="B82" s="251" t="s">
        <v>282</v>
      </c>
      <c r="C82" s="251" t="s">
        <v>65</v>
      </c>
      <c r="D82" s="252">
        <f>SUMIF(FINANCEIRO!$H$5:$H$443,C82,FINANCEIRO!$K$5:$K$443)</f>
        <v>105230.35</v>
      </c>
    </row>
    <row r="83" spans="1:4">
      <c r="A83" s="250" t="s">
        <v>8</v>
      </c>
      <c r="B83" s="251" t="s">
        <v>283</v>
      </c>
      <c r="C83" s="251"/>
      <c r="D83" s="252">
        <f>D82+D71+D25+D16</f>
        <v>2027825.1099999999</v>
      </c>
    </row>
    <row r="84" spans="1:4">
      <c r="A84" s="250" t="s">
        <v>44</v>
      </c>
      <c r="B84" s="251" t="s">
        <v>45</v>
      </c>
      <c r="C84" s="251"/>
      <c r="D84" s="252">
        <f>SUMIF(FINANCEIRO!$H$5:$H$443,C84,FINANCEIRO!$K$5:$K$443)</f>
        <v>0</v>
      </c>
    </row>
    <row r="85" spans="1:4">
      <c r="A85" s="474" t="s">
        <v>284</v>
      </c>
      <c r="B85" s="475"/>
      <c r="C85" s="475"/>
      <c r="D85" s="476"/>
    </row>
    <row r="86" spans="1:4">
      <c r="A86" s="462" t="s">
        <v>285</v>
      </c>
      <c r="B86" s="463"/>
      <c r="C86" s="463"/>
      <c r="D86" s="464"/>
    </row>
    <row r="87" spans="1:4">
      <c r="A87" s="462" t="s">
        <v>286</v>
      </c>
      <c r="B87" s="463"/>
      <c r="C87" s="463"/>
      <c r="D87" s="464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78" t="str">
        <f>INICIO!C5</f>
        <v>UNIDADE: HOSPITAL E MATERNIDADE SÃO LUCAS</v>
      </c>
      <c r="B1" s="37" t="str">
        <f>INICIO!C6</f>
        <v>MÊS: 07/2022</v>
      </c>
    </row>
    <row r="2" spans="1:2">
      <c r="A2" s="477" t="str">
        <f>INICIO!C4</f>
        <v>OS: INSTITUTO DIVA ALVES DO BRASIL - IDAB</v>
      </c>
      <c r="B2" s="478"/>
    </row>
    <row r="3" spans="1:2">
      <c r="A3" s="479" t="s">
        <v>66</v>
      </c>
      <c r="B3" s="480"/>
    </row>
    <row r="4" spans="1:2">
      <c r="A4" s="481"/>
      <c r="B4" s="482"/>
    </row>
    <row r="5" spans="1:2" ht="15.6">
      <c r="A5" s="483" t="s">
        <v>67</v>
      </c>
      <c r="B5" s="484"/>
    </row>
    <row r="6" spans="1:2">
      <c r="A6" s="14" t="s">
        <v>68</v>
      </c>
      <c r="B6" s="15">
        <f>FINANCEIRO!L3</f>
        <v>0</v>
      </c>
    </row>
    <row r="7" spans="1:2">
      <c r="A7" s="16" t="s">
        <v>69</v>
      </c>
      <c r="B7" s="17"/>
    </row>
    <row r="8" spans="1:2" ht="15.6">
      <c r="A8" s="18" t="s">
        <v>70</v>
      </c>
      <c r="B8" s="19" t="e">
        <f>SUMIF([1]Balancete!$E$9:$E$268,"3.1.10.1",[1]Balancete!$X$9:$X$268)-SUMIF([1]Balancete!$E$9:$E$268,"3.1.10.1",[1]Balancete!$AB$9:$AB$268)</f>
        <v>#VALUE!</v>
      </c>
    </row>
    <row r="9" spans="1:2" ht="15.6">
      <c r="A9" s="20" t="s">
        <v>71</v>
      </c>
      <c r="B9" s="21">
        <v>0</v>
      </c>
    </row>
    <row r="10" spans="1:2" ht="15.6">
      <c r="A10" s="18" t="s">
        <v>72</v>
      </c>
      <c r="B10" s="19">
        <v>0</v>
      </c>
    </row>
    <row r="11" spans="1:2" ht="15.6">
      <c r="A11" s="20" t="s">
        <v>73</v>
      </c>
      <c r="B11" s="21">
        <v>0</v>
      </c>
    </row>
    <row r="12" spans="1:2">
      <c r="A12" s="22" t="s">
        <v>74</v>
      </c>
      <c r="B12" s="23">
        <v>0</v>
      </c>
    </row>
    <row r="13" spans="1:2" ht="15.6">
      <c r="A13" s="18" t="s">
        <v>75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6">
      <c r="A14" s="20" t="s">
        <v>76</v>
      </c>
      <c r="B14" s="21">
        <v>0</v>
      </c>
    </row>
    <row r="15" spans="1:2" ht="15.6">
      <c r="A15" s="18" t="s">
        <v>77</v>
      </c>
      <c r="B15" s="19">
        <v>0</v>
      </c>
    </row>
    <row r="16" spans="1:2" ht="15.6">
      <c r="A16" s="20" t="s">
        <v>78</v>
      </c>
      <c r="B16" s="21"/>
    </row>
    <row r="17" spans="1:2">
      <c r="A17" s="22" t="s">
        <v>79</v>
      </c>
      <c r="B17" s="23">
        <v>0</v>
      </c>
    </row>
    <row r="18" spans="1:2">
      <c r="A18" s="14" t="s">
        <v>80</v>
      </c>
      <c r="B18" s="24">
        <f>B12+B17</f>
        <v>0</v>
      </c>
    </row>
    <row r="19" spans="1:2">
      <c r="A19" s="25" t="s">
        <v>81</v>
      </c>
      <c r="B19" s="26"/>
    </row>
    <row r="20" spans="1:2" ht="15.6">
      <c r="A20" s="18" t="s">
        <v>82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6">
      <c r="A21" s="20" t="s">
        <v>83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6">
      <c r="A22" s="18" t="s">
        <v>84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6">
      <c r="A23" s="20" t="s">
        <v>85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6">
      <c r="A24" s="18" t="s">
        <v>86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6">
      <c r="A25" s="20" t="s">
        <v>87</v>
      </c>
      <c r="B25" s="35">
        <v>0</v>
      </c>
    </row>
    <row r="26" spans="1:2">
      <c r="A26" s="22" t="s">
        <v>88</v>
      </c>
      <c r="B26" s="23" t="e">
        <f>SUM(B20:B24)</f>
        <v>#VALUE!</v>
      </c>
    </row>
    <row r="27" spans="1:2">
      <c r="A27" s="27" t="s">
        <v>89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90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91</v>
      </c>
      <c r="B29" s="36">
        <v>0</v>
      </c>
    </row>
    <row r="30" spans="1:2">
      <c r="A30" s="27" t="s">
        <v>92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93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94</v>
      </c>
      <c r="B32" s="24" t="e">
        <f>SUM(B26:B31)</f>
        <v>#VALUE!</v>
      </c>
    </row>
    <row r="33" spans="1:2">
      <c r="A33" s="25" t="s">
        <v>95</v>
      </c>
      <c r="B33" s="160"/>
    </row>
    <row r="34" spans="1:2" ht="15.6">
      <c r="A34" s="18" t="s">
        <v>96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6">
      <c r="A35" s="20" t="s">
        <v>97</v>
      </c>
      <c r="B35" s="21">
        <v>0</v>
      </c>
    </row>
    <row r="36" spans="1:2" ht="15.6">
      <c r="A36" s="18" t="s">
        <v>98</v>
      </c>
      <c r="B36" s="19">
        <v>0</v>
      </c>
    </row>
    <row r="37" spans="1:2" ht="15.6">
      <c r="A37" s="20" t="s">
        <v>99</v>
      </c>
      <c r="B37" s="21">
        <v>0</v>
      </c>
    </row>
    <row r="38" spans="1:2" ht="15.6">
      <c r="A38" s="28" t="s">
        <v>100</v>
      </c>
      <c r="B38" s="29">
        <v>0</v>
      </c>
    </row>
    <row r="39" spans="1:2">
      <c r="A39" s="14" t="s">
        <v>101</v>
      </c>
      <c r="B39" s="24" t="e">
        <f>SUM(B34:B38)</f>
        <v>#VALUE!</v>
      </c>
    </row>
    <row r="40" spans="1:2">
      <c r="A40" s="30" t="s">
        <v>102</v>
      </c>
      <c r="B40" s="31" t="e">
        <f>SUM(B32+B39)</f>
        <v>#VALUE!</v>
      </c>
    </row>
    <row r="41" spans="1:2" ht="15" thickBot="1">
      <c r="A41" s="12" t="s">
        <v>103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3" customWidth="1"/>
    <col min="2" max="2" width="65.88671875" style="253" customWidth="1"/>
    <col min="3" max="3" width="13.6640625" style="253" customWidth="1"/>
    <col min="4" max="4" width="22.6640625" style="254" customWidth="1"/>
    <col min="5" max="16384" width="8.88671875" style="210"/>
  </cols>
  <sheetData>
    <row r="1" spans="1:4">
      <c r="A1" s="465"/>
      <c r="B1" s="466"/>
      <c r="C1" s="256"/>
      <c r="D1" s="467"/>
    </row>
    <row r="2" spans="1:4" ht="21" customHeight="1">
      <c r="A2" s="470" t="s">
        <v>244</v>
      </c>
      <c r="B2" s="471"/>
      <c r="C2" s="257"/>
      <c r="D2" s="468"/>
    </row>
    <row r="3" spans="1:4" ht="13.2" customHeight="1">
      <c r="A3" s="472"/>
      <c r="B3" s="473"/>
      <c r="C3" s="258"/>
      <c r="D3" s="469"/>
    </row>
    <row r="4" spans="1:4" ht="28.2" customHeight="1">
      <c r="A4" s="243" t="s">
        <v>55</v>
      </c>
      <c r="B4" s="243" t="s">
        <v>56</v>
      </c>
      <c r="C4" s="243"/>
      <c r="D4" s="244" t="s">
        <v>60</v>
      </c>
    </row>
    <row r="5" spans="1:4">
      <c r="A5" s="245">
        <v>1</v>
      </c>
      <c r="B5" s="246" t="s">
        <v>61</v>
      </c>
      <c r="C5" s="247"/>
      <c r="D5" s="248"/>
    </row>
    <row r="6" spans="1:4">
      <c r="A6" s="259" t="s">
        <v>18</v>
      </c>
      <c r="B6" s="260" t="s">
        <v>245</v>
      </c>
      <c r="C6" s="249" t="s">
        <v>18</v>
      </c>
      <c r="D6" s="248">
        <f>SUMIF(FINANCEIRO!$H$5:$H$443,C6,FINANCEIRO!$K$5:$K$443)</f>
        <v>437086.36</v>
      </c>
    </row>
    <row r="7" spans="1:4">
      <c r="A7" s="259" t="s">
        <v>21</v>
      </c>
      <c r="B7" s="260" t="s">
        <v>19</v>
      </c>
      <c r="C7" s="249" t="s">
        <v>21</v>
      </c>
      <c r="D7" s="248">
        <f>SUMIF(FINANCEIRO!$H$5:$H$443,C7,FINANCEIRO!$K$5:$K$443)</f>
        <v>0</v>
      </c>
    </row>
    <row r="8" spans="1:4">
      <c r="A8" s="259" t="s">
        <v>23</v>
      </c>
      <c r="B8" s="260" t="s">
        <v>4</v>
      </c>
      <c r="C8" s="249" t="s">
        <v>23</v>
      </c>
      <c r="D8" s="248">
        <f>SUMIF(FINANCEIRO!$H$5:$H$443,C8,FINANCEIRO!$K$5:$K$443)</f>
        <v>0</v>
      </c>
    </row>
    <row r="9" spans="1:4">
      <c r="A9" s="259" t="s">
        <v>24</v>
      </c>
      <c r="B9" s="260" t="s">
        <v>20</v>
      </c>
      <c r="C9" s="249" t="s">
        <v>24</v>
      </c>
      <c r="D9" s="248">
        <f>SUMIF(FINANCEIRO!$H$5:$H$443,C9,FINANCEIRO!$K$5:$K$443)</f>
        <v>46720.219999999994</v>
      </c>
    </row>
    <row r="10" spans="1:4">
      <c r="A10" s="259" t="s">
        <v>246</v>
      </c>
      <c r="B10" s="260" t="s">
        <v>247</v>
      </c>
      <c r="C10" s="249" t="s">
        <v>246</v>
      </c>
      <c r="D10" s="248">
        <f>SUMIF(FINANCEIRO!$H$5:$H$443,C10,FINANCEIRO!$K$5:$K$443)</f>
        <v>214384.66</v>
      </c>
    </row>
    <row r="11" spans="1:4">
      <c r="A11" s="259" t="s">
        <v>248</v>
      </c>
      <c r="B11" s="260" t="s">
        <v>249</v>
      </c>
      <c r="C11" s="249" t="s">
        <v>248</v>
      </c>
      <c r="D11" s="248">
        <f>SUMIF(FINANCEIRO!$H$5:$H$443,C11,FINANCEIRO!$K$5:$K$443)</f>
        <v>0</v>
      </c>
    </row>
    <row r="12" spans="1:4">
      <c r="A12" s="259" t="s">
        <v>250</v>
      </c>
      <c r="B12" s="260" t="s">
        <v>251</v>
      </c>
      <c r="C12" s="255" t="s">
        <v>250</v>
      </c>
      <c r="D12" s="248">
        <f>SUMIF(FINANCEIRO!$H$5:$H$443,C12,FINANCEIRO!$K$5:$K$443)</f>
        <v>0</v>
      </c>
    </row>
    <row r="13" spans="1:4">
      <c r="A13" s="259" t="s">
        <v>252</v>
      </c>
      <c r="B13" s="260" t="s">
        <v>22</v>
      </c>
      <c r="C13" s="249" t="s">
        <v>252</v>
      </c>
      <c r="D13" s="248">
        <f>SUMIF(FINANCEIRO!$H$5:$H$443,C13,FINANCEIRO!$K$5:$K$443)</f>
        <v>0</v>
      </c>
    </row>
    <row r="14" spans="1:4">
      <c r="A14" s="259" t="s">
        <v>253</v>
      </c>
      <c r="B14" s="260" t="s">
        <v>290</v>
      </c>
      <c r="C14" s="249" t="s">
        <v>253</v>
      </c>
      <c r="D14" s="248">
        <f>SUMIF(FINANCEIRO!$H$5:$H$443,C14,FINANCEIRO!$K$5:$K$443)</f>
        <v>0</v>
      </c>
    </row>
    <row r="15" spans="1:4">
      <c r="A15" s="259" t="s">
        <v>291</v>
      </c>
      <c r="B15" s="260" t="s">
        <v>254</v>
      </c>
      <c r="C15" s="249" t="s">
        <v>291</v>
      </c>
      <c r="D15" s="248">
        <f>SUMIF(FINANCEIRO!$H$5:$H$443,C15,FINANCEIRO!$K$5:$K$443)</f>
        <v>0</v>
      </c>
    </row>
    <row r="16" spans="1:4">
      <c r="A16" s="250"/>
      <c r="B16" s="251" t="s">
        <v>255</v>
      </c>
      <c r="C16" s="251" t="s">
        <v>62</v>
      </c>
      <c r="D16" s="252">
        <f>SUMIF(FINANCEIRO!$H$5:$H$443,C16,FINANCEIRO!$K$5:$K$443)</f>
        <v>698191.24000000011</v>
      </c>
    </row>
    <row r="17" spans="1:4">
      <c r="A17" s="245">
        <v>2</v>
      </c>
      <c r="B17" s="246" t="s">
        <v>256</v>
      </c>
      <c r="C17" s="246"/>
      <c r="D17" s="248"/>
    </row>
    <row r="18" spans="1:4">
      <c r="A18" s="261" t="s">
        <v>25</v>
      </c>
      <c r="B18" s="262" t="s">
        <v>257</v>
      </c>
      <c r="C18" s="249" t="s">
        <v>25</v>
      </c>
      <c r="D18" s="248">
        <f>SUMIF(FINANCEIRO!$H$5:$H$443,C18,FINANCEIRO!$K$5:$K$443)</f>
        <v>128977.07</v>
      </c>
    </row>
    <row r="19" spans="1:4">
      <c r="A19" s="261" t="s">
        <v>26</v>
      </c>
      <c r="B19" s="262" t="s">
        <v>258</v>
      </c>
      <c r="C19" s="249" t="s">
        <v>26</v>
      </c>
      <c r="D19" s="248">
        <f>SUMIF(FINANCEIRO!$H$5:$H$443,C19,FINANCEIRO!$K$5:$K$443)</f>
        <v>67842.720000000001</v>
      </c>
    </row>
    <row r="20" spans="1:4">
      <c r="A20" s="261" t="s">
        <v>27</v>
      </c>
      <c r="B20" s="262" t="s">
        <v>292</v>
      </c>
      <c r="C20" s="249" t="s">
        <v>27</v>
      </c>
      <c r="D20" s="248">
        <f>SUMIF(FINANCEIRO!$H$5:$H$443,C20,FINANCEIRO!$K$5:$K$443)</f>
        <v>0</v>
      </c>
    </row>
    <row r="21" spans="1:4">
      <c r="A21" s="261" t="s">
        <v>293</v>
      </c>
      <c r="B21" s="262" t="s">
        <v>294</v>
      </c>
      <c r="C21" s="249" t="s">
        <v>293</v>
      </c>
      <c r="D21" s="248">
        <f>SUMIF(FINANCEIRO!$H$5:$H$443,C21,FINANCEIRO!$K$5:$K$443)</f>
        <v>0</v>
      </c>
    </row>
    <row r="22" spans="1:4">
      <c r="A22" s="261" t="s">
        <v>295</v>
      </c>
      <c r="B22" s="262" t="s">
        <v>296</v>
      </c>
      <c r="C22" s="249" t="s">
        <v>295</v>
      </c>
      <c r="D22" s="248">
        <f>SUMIF(FINANCEIRO!$H$5:$H$443,C22,FINANCEIRO!$K$5:$K$443)</f>
        <v>0</v>
      </c>
    </row>
    <row r="23" spans="1:4">
      <c r="A23" s="261" t="s">
        <v>297</v>
      </c>
      <c r="B23" s="262" t="s">
        <v>298</v>
      </c>
      <c r="C23" s="249" t="s">
        <v>297</v>
      </c>
      <c r="D23" s="248">
        <f>SUMIF(FINANCEIRO!$H$5:$H$443,C23,FINANCEIRO!$K$5:$K$443)</f>
        <v>27522.010000000002</v>
      </c>
    </row>
    <row r="24" spans="1:4">
      <c r="A24" s="261" t="s">
        <v>299</v>
      </c>
      <c r="B24" s="262" t="s">
        <v>254</v>
      </c>
      <c r="C24" s="249" t="s">
        <v>299</v>
      </c>
      <c r="D24" s="248">
        <f>SUMIF(FINANCEIRO!$H$5:$H$443,C24,FINANCEIRO!$K$5:$K$443)</f>
        <v>7316.39</v>
      </c>
    </row>
    <row r="25" spans="1:4">
      <c r="A25" s="250"/>
      <c r="B25" s="251" t="s">
        <v>259</v>
      </c>
      <c r="C25" s="251" t="s">
        <v>63</v>
      </c>
      <c r="D25" s="252">
        <f>SUMIF(FINANCEIRO!$H$5:$H$443,C25,FINANCEIRO!$K$5:$K$443)</f>
        <v>231658.18999999997</v>
      </c>
    </row>
    <row r="26" spans="1:4">
      <c r="A26" s="245">
        <v>3</v>
      </c>
      <c r="B26" s="246" t="s">
        <v>260</v>
      </c>
      <c r="C26" s="246"/>
      <c r="D26" s="248"/>
    </row>
    <row r="27" spans="1:4">
      <c r="A27" s="263" t="s">
        <v>28</v>
      </c>
      <c r="B27" s="265" t="s">
        <v>261</v>
      </c>
      <c r="C27" s="249" t="s">
        <v>28</v>
      </c>
      <c r="D27" s="248">
        <f>SUMIF(FINANCEIRO!$H$5:$H$443,C27,FINANCEIRO!$K$5:$K$443)</f>
        <v>112722.89</v>
      </c>
    </row>
    <row r="28" spans="1:4">
      <c r="A28" s="263" t="s">
        <v>29</v>
      </c>
      <c r="B28" s="265" t="s">
        <v>262</v>
      </c>
      <c r="C28" s="249" t="s">
        <v>29</v>
      </c>
      <c r="D28" s="248">
        <f>SUMIF(FINANCEIRO!$H$5:$H$443,C28,FINANCEIRO!$K$5:$K$443)</f>
        <v>13578</v>
      </c>
    </row>
    <row r="29" spans="1:4">
      <c r="A29" s="263" t="s">
        <v>30</v>
      </c>
      <c r="B29" s="265" t="s">
        <v>228</v>
      </c>
      <c r="C29" s="249" t="s">
        <v>30</v>
      </c>
      <c r="D29" s="248">
        <f>SUMIF(FINANCEIRO!$H$5:$H$443,C29,FINANCEIRO!$K$5:$K$443)</f>
        <v>0</v>
      </c>
    </row>
    <row r="30" spans="1:4">
      <c r="A30" s="263" t="s">
        <v>31</v>
      </c>
      <c r="B30" s="265" t="s">
        <v>37</v>
      </c>
      <c r="C30" s="249" t="s">
        <v>31</v>
      </c>
      <c r="D30" s="248">
        <f>SUMIF(FINANCEIRO!$H$5:$H$443,C30,FINANCEIRO!$K$5:$K$443)</f>
        <v>0</v>
      </c>
    </row>
    <row r="31" spans="1:4">
      <c r="A31" s="263" t="s">
        <v>32</v>
      </c>
      <c r="B31" s="265" t="s">
        <v>300</v>
      </c>
      <c r="C31" s="249" t="s">
        <v>32</v>
      </c>
      <c r="D31" s="248">
        <f>SUMIF(FINANCEIRO!$H$5:$H$443,C31,FINANCEIRO!$K$5:$K$443)</f>
        <v>1210</v>
      </c>
    </row>
    <row r="32" spans="1:4">
      <c r="A32" s="263" t="s">
        <v>33</v>
      </c>
      <c r="B32" s="265" t="s">
        <v>301</v>
      </c>
      <c r="C32" s="249" t="s">
        <v>33</v>
      </c>
      <c r="D32" s="248">
        <f>SUMIF(FINANCEIRO!$H$5:$H$443,C32,FINANCEIRO!$K$5:$K$443)</f>
        <v>52834.95</v>
      </c>
    </row>
    <row r="33" spans="1:4">
      <c r="A33" s="263" t="s">
        <v>34</v>
      </c>
      <c r="B33" s="265" t="s">
        <v>263</v>
      </c>
      <c r="C33" s="249" t="s">
        <v>34</v>
      </c>
      <c r="D33" s="248">
        <f>SUMIF(FINANCEIRO!$H$5:$H$443,C33,FINANCEIRO!$K$5:$K$443)</f>
        <v>26623.87</v>
      </c>
    </row>
    <row r="34" spans="1:4">
      <c r="A34" s="263" t="s">
        <v>35</v>
      </c>
      <c r="B34" s="265" t="s">
        <v>264</v>
      </c>
      <c r="C34" s="249" t="s">
        <v>35</v>
      </c>
      <c r="D34" s="248">
        <f>SUMIF(FINANCEIRO!$H$5:$H$443,C34,FINANCEIRO!$K$5:$K$443)</f>
        <v>0</v>
      </c>
    </row>
    <row r="35" spans="1:4">
      <c r="A35" s="263" t="s">
        <v>36</v>
      </c>
      <c r="B35" s="265" t="s">
        <v>302</v>
      </c>
      <c r="C35" s="249" t="s">
        <v>36</v>
      </c>
      <c r="D35" s="248">
        <f>SUMIF(FINANCEIRO!$H$5:$H$443,C35,FINANCEIRO!$K$5:$K$443)</f>
        <v>14400</v>
      </c>
    </row>
    <row r="36" spans="1:4">
      <c r="A36" s="263" t="s">
        <v>38</v>
      </c>
      <c r="B36" s="265" t="s">
        <v>303</v>
      </c>
      <c r="C36" s="249" t="s">
        <v>38</v>
      </c>
      <c r="D36" s="248">
        <f>SUMIF(FINANCEIRO!$H$5:$H$443,C36,FINANCEIRO!$K$5:$K$443)</f>
        <v>0</v>
      </c>
    </row>
    <row r="37" spans="1:4">
      <c r="A37" s="263" t="s">
        <v>266</v>
      </c>
      <c r="B37" s="265" t="s">
        <v>304</v>
      </c>
      <c r="C37" s="249" t="s">
        <v>266</v>
      </c>
      <c r="D37" s="248">
        <f>SUMIF(FINANCEIRO!$H$5:$H$443,C37,FINANCEIRO!$K$5:$K$443)</f>
        <v>0</v>
      </c>
    </row>
    <row r="38" spans="1:4">
      <c r="A38" s="263" t="s">
        <v>268</v>
      </c>
      <c r="B38" s="265" t="s">
        <v>265</v>
      </c>
      <c r="C38" s="249" t="s">
        <v>268</v>
      </c>
      <c r="D38" s="248">
        <f>SUMIF(FINANCEIRO!$H$5:$H$443,C38,FINANCEIRO!$K$5:$K$443)</f>
        <v>1558.5</v>
      </c>
    </row>
    <row r="39" spans="1:4">
      <c r="A39" s="263" t="s">
        <v>39</v>
      </c>
      <c r="B39" s="265" t="s">
        <v>47</v>
      </c>
      <c r="C39" s="249" t="s">
        <v>39</v>
      </c>
      <c r="D39" s="248">
        <f>SUMIF(FINANCEIRO!$H$5:$H$443,C39,FINANCEIRO!$K$5:$K$443)</f>
        <v>0</v>
      </c>
    </row>
    <row r="40" spans="1:4">
      <c r="A40" s="263" t="s">
        <v>270</v>
      </c>
      <c r="B40" s="265" t="s">
        <v>267</v>
      </c>
      <c r="C40" s="249" t="s">
        <v>270</v>
      </c>
      <c r="D40" s="248">
        <f>SUMIF(FINANCEIRO!$H$5:$H$443,C40,FINANCEIRO!$K$5:$K$443)</f>
        <v>0</v>
      </c>
    </row>
    <row r="41" spans="1:4">
      <c r="A41" s="263" t="s">
        <v>41</v>
      </c>
      <c r="B41" s="265" t="s">
        <v>269</v>
      </c>
      <c r="C41" s="249" t="s">
        <v>41</v>
      </c>
      <c r="D41" s="248">
        <f>SUMIF(FINANCEIRO!$H$5:$H$443,C41,FINANCEIRO!$K$5:$K$443)</f>
        <v>0</v>
      </c>
    </row>
    <row r="42" spans="1:4">
      <c r="A42" s="263" t="s">
        <v>42</v>
      </c>
      <c r="B42" s="265" t="s">
        <v>305</v>
      </c>
      <c r="C42" s="249" t="s">
        <v>42</v>
      </c>
      <c r="D42" s="248">
        <f>SUMIF(FINANCEIRO!$H$5:$H$443,C42,FINANCEIRO!$K$5:$K$443)</f>
        <v>0</v>
      </c>
    </row>
    <row r="43" spans="1:4">
      <c r="A43" s="263" t="s">
        <v>43</v>
      </c>
      <c r="B43" s="265" t="s">
        <v>306</v>
      </c>
      <c r="C43" s="249" t="s">
        <v>43</v>
      </c>
      <c r="D43" s="248">
        <f>SUMIF(FINANCEIRO!$H$5:$H$443,C43,FINANCEIRO!$K$5:$K$443)</f>
        <v>8406.74</v>
      </c>
    </row>
    <row r="44" spans="1:4">
      <c r="A44" s="263" t="s">
        <v>46</v>
      </c>
      <c r="B44" s="265" t="s">
        <v>54</v>
      </c>
      <c r="C44" s="249" t="s">
        <v>46</v>
      </c>
      <c r="D44" s="248">
        <f>SUMIF(FINANCEIRO!$H$5:$H$443,C44,FINANCEIRO!$K$5:$K$443)</f>
        <v>32983.08</v>
      </c>
    </row>
    <row r="45" spans="1:4">
      <c r="A45" s="263" t="s">
        <v>307</v>
      </c>
      <c r="B45" s="265" t="s">
        <v>40</v>
      </c>
      <c r="C45" s="249" t="s">
        <v>307</v>
      </c>
      <c r="D45" s="248">
        <f>SUMIF(FINANCEIRO!$H$5:$H$443,C45,FINANCEIRO!$K$5:$K$443)</f>
        <v>861.12</v>
      </c>
    </row>
    <row r="46" spans="1:4">
      <c r="A46" s="263" t="s">
        <v>308</v>
      </c>
      <c r="B46" s="265" t="s">
        <v>272</v>
      </c>
      <c r="C46" s="249" t="s">
        <v>308</v>
      </c>
      <c r="D46" s="248">
        <f>SUMIF(FINANCEIRO!$H$5:$H$443,C46,FINANCEIRO!$K$5:$K$443)</f>
        <v>0</v>
      </c>
    </row>
    <row r="47" spans="1:4">
      <c r="A47" s="263" t="s">
        <v>309</v>
      </c>
      <c r="B47" s="265" t="s">
        <v>310</v>
      </c>
      <c r="C47" s="249" t="s">
        <v>309</v>
      </c>
      <c r="D47" s="248">
        <f>SUMIF(FINANCEIRO!$H$5:$H$443,C47,FINANCEIRO!$K$5:$K$443)</f>
        <v>622313.98</v>
      </c>
    </row>
    <row r="48" spans="1:4">
      <c r="A48" s="263" t="s">
        <v>311</v>
      </c>
      <c r="B48" s="265" t="s">
        <v>312</v>
      </c>
      <c r="C48" s="249" t="s">
        <v>311</v>
      </c>
      <c r="D48" s="248">
        <f>SUMIF(FINANCEIRO!$H$5:$H$443,C48,FINANCEIRO!$K$5:$K$443)</f>
        <v>21432.7</v>
      </c>
    </row>
    <row r="49" spans="1:4">
      <c r="A49" s="263" t="s">
        <v>313</v>
      </c>
      <c r="B49" s="265" t="s">
        <v>314</v>
      </c>
      <c r="C49" s="249" t="s">
        <v>313</v>
      </c>
      <c r="D49" s="248">
        <f>SUMIF(FINANCEIRO!$H$5:$H$443,C49,FINANCEIRO!$K$5:$K$443)</f>
        <v>11428.08</v>
      </c>
    </row>
    <row r="50" spans="1:4">
      <c r="A50" s="263" t="s">
        <v>315</v>
      </c>
      <c r="B50" s="265" t="s">
        <v>316</v>
      </c>
      <c r="C50" s="263" t="s">
        <v>315</v>
      </c>
      <c r="D50" s="248">
        <f>SUMIF(FINANCEIRO!$H$5:$H$443,C50,FINANCEIRO!$K$5:$K$443)</f>
        <v>0</v>
      </c>
    </row>
    <row r="51" spans="1:4">
      <c r="A51" s="263" t="s">
        <v>317</v>
      </c>
      <c r="B51" s="265" t="s">
        <v>271</v>
      </c>
      <c r="C51" s="263" t="s">
        <v>317</v>
      </c>
      <c r="D51" s="248">
        <f>SUMIF(FINANCEIRO!$H$5:$H$443,C51,FINANCEIRO!$K$5:$K$443)</f>
        <v>0</v>
      </c>
    </row>
    <row r="52" spans="1:4">
      <c r="A52" s="263" t="s">
        <v>318</v>
      </c>
      <c r="B52" s="264" t="s">
        <v>319</v>
      </c>
      <c r="C52" s="263" t="s">
        <v>318</v>
      </c>
      <c r="D52" s="248">
        <f>SUMIF(FINANCEIRO!$H$5:$H$443,C52,FINANCEIRO!$K$5:$K$443)</f>
        <v>0</v>
      </c>
    </row>
    <row r="53" spans="1:4">
      <c r="A53" s="263" t="s">
        <v>320</v>
      </c>
      <c r="B53" s="265" t="s">
        <v>321</v>
      </c>
      <c r="C53" s="263" t="s">
        <v>320</v>
      </c>
      <c r="D53" s="248">
        <f>SUMIF(FINANCEIRO!$H$5:$H$443,C53,FINANCEIRO!$K$5:$K$443)</f>
        <v>447.56</v>
      </c>
    </row>
    <row r="54" spans="1:4">
      <c r="A54" s="263" t="s">
        <v>322</v>
      </c>
      <c r="B54" s="265" t="s">
        <v>323</v>
      </c>
      <c r="C54" s="263" t="s">
        <v>322</v>
      </c>
      <c r="D54" s="248">
        <f>SUMIF(FINANCEIRO!$H$5:$H$443,C54,FINANCEIRO!$K$5:$K$443)</f>
        <v>31771.350000000002</v>
      </c>
    </row>
    <row r="55" spans="1:4">
      <c r="A55" s="263" t="s">
        <v>324</v>
      </c>
      <c r="B55" s="265" t="s">
        <v>325</v>
      </c>
      <c r="C55" s="263" t="s">
        <v>324</v>
      </c>
      <c r="D55" s="248">
        <f>SUMIF(FINANCEIRO!$H$5:$H$443,C55,FINANCEIRO!$K$5:$K$443)</f>
        <v>0</v>
      </c>
    </row>
    <row r="56" spans="1:4">
      <c r="A56" s="263" t="s">
        <v>326</v>
      </c>
      <c r="B56" s="265" t="s">
        <v>327</v>
      </c>
      <c r="C56" s="263" t="s">
        <v>326</v>
      </c>
      <c r="D56" s="248">
        <f>SUMIF(FINANCEIRO!$H$5:$H$443,C56,FINANCEIRO!$K$5:$K$443)</f>
        <v>10248.820000000002</v>
      </c>
    </row>
    <row r="57" spans="1:4">
      <c r="A57" s="263" t="s">
        <v>328</v>
      </c>
      <c r="B57" s="265" t="s">
        <v>227</v>
      </c>
      <c r="C57" s="263" t="s">
        <v>328</v>
      </c>
      <c r="D57" s="248">
        <f>SUMIF(FINANCEIRO!$H$5:$H$443,C57,FINANCEIRO!$K$5:$K$443)</f>
        <v>4961</v>
      </c>
    </row>
    <row r="58" spans="1:4">
      <c r="A58" s="263" t="s">
        <v>329</v>
      </c>
      <c r="B58" s="265" t="s">
        <v>254</v>
      </c>
      <c r="C58" s="263" t="s">
        <v>329</v>
      </c>
      <c r="D58" s="248">
        <f>SUMIF(FINANCEIRO!$H$5:$H$443,C58,FINANCEIRO!$K$5:$K$443)</f>
        <v>0</v>
      </c>
    </row>
    <row r="59" spans="1:4">
      <c r="A59" s="250"/>
      <c r="B59" s="251" t="s">
        <v>273</v>
      </c>
      <c r="C59" s="251" t="s">
        <v>64</v>
      </c>
      <c r="D59" s="252">
        <f>SUMIF(FINANCEIRO!$H$5:$H$443,C59,FINANCEIRO!$K$5:$K$443)</f>
        <v>992745.33</v>
      </c>
    </row>
    <row r="60" spans="1:4">
      <c r="A60" s="245">
        <v>4</v>
      </c>
      <c r="B60" s="246" t="s">
        <v>274</v>
      </c>
      <c r="C60" s="246"/>
      <c r="D60" s="248"/>
    </row>
    <row r="61" spans="1:4">
      <c r="A61" s="266" t="s">
        <v>48</v>
      </c>
      <c r="B61" s="267" t="s">
        <v>275</v>
      </c>
      <c r="C61" s="266" t="s">
        <v>48</v>
      </c>
      <c r="D61" s="248">
        <f>SUMIF(FINANCEIRO!$H$5:$H$443,C61,FINANCEIRO!$K$5:$K$443)</f>
        <v>12000</v>
      </c>
    </row>
    <row r="62" spans="1:4">
      <c r="A62" s="266" t="s">
        <v>49</v>
      </c>
      <c r="B62" s="267" t="s">
        <v>276</v>
      </c>
      <c r="C62" s="266" t="s">
        <v>49</v>
      </c>
      <c r="D62" s="248">
        <f>SUMIF(FINANCEIRO!$H$5:$H$443,C62,FINANCEIRO!$K$5:$K$443)</f>
        <v>0</v>
      </c>
    </row>
    <row r="63" spans="1:4">
      <c r="A63" s="266" t="s">
        <v>50</v>
      </c>
      <c r="B63" s="267" t="s">
        <v>277</v>
      </c>
      <c r="C63" s="266" t="s">
        <v>50</v>
      </c>
      <c r="D63" s="248">
        <f>SUMIF(FINANCEIRO!$H$5:$H$443,C63,FINANCEIRO!$K$5:$K$443)</f>
        <v>0</v>
      </c>
    </row>
    <row r="64" spans="1:4">
      <c r="A64" s="266" t="s">
        <v>51</v>
      </c>
      <c r="B64" s="267" t="s">
        <v>278</v>
      </c>
      <c r="C64" s="266" t="s">
        <v>51</v>
      </c>
      <c r="D64" s="248">
        <f>SUMIF(FINANCEIRO!$H$5:$H$443,C64,FINANCEIRO!$K$5:$K$443)</f>
        <v>0</v>
      </c>
    </row>
    <row r="65" spans="1:4">
      <c r="A65" s="266" t="s">
        <v>52</v>
      </c>
      <c r="B65" s="267" t="s">
        <v>279</v>
      </c>
      <c r="C65" s="266" t="s">
        <v>52</v>
      </c>
      <c r="D65" s="248">
        <f>SUMIF(FINANCEIRO!$H$5:$H$443,C65,FINANCEIRO!$K$5:$K$443)</f>
        <v>0</v>
      </c>
    </row>
    <row r="66" spans="1:4">
      <c r="A66" s="266" t="s">
        <v>53</v>
      </c>
      <c r="B66" s="267" t="s">
        <v>280</v>
      </c>
      <c r="C66" s="266" t="s">
        <v>53</v>
      </c>
      <c r="D66" s="248">
        <f>SUMIF(FINANCEIRO!$H$5:$H$443,C66,FINANCEIRO!$K$5:$K$443)</f>
        <v>7132.6</v>
      </c>
    </row>
    <row r="67" spans="1:4">
      <c r="A67" s="266" t="s">
        <v>281</v>
      </c>
      <c r="B67" s="267" t="s">
        <v>330</v>
      </c>
      <c r="C67" s="266" t="s">
        <v>281</v>
      </c>
      <c r="D67" s="248">
        <f>SUMIF(FINANCEIRO!$H$5:$H$443,C67,FINANCEIRO!$K$5:$K$443)</f>
        <v>2489.06</v>
      </c>
    </row>
    <row r="68" spans="1:4">
      <c r="A68" s="266" t="s">
        <v>331</v>
      </c>
      <c r="B68" s="267" t="s">
        <v>332</v>
      </c>
      <c r="C68" s="266" t="s">
        <v>331</v>
      </c>
      <c r="D68" s="248">
        <f>SUMIF(FINANCEIRO!$H$5:$H$443,C68,FINANCEIRO!$K$5:$K$443)</f>
        <v>83578.39</v>
      </c>
    </row>
    <row r="69" spans="1:4">
      <c r="A69" s="266" t="s">
        <v>333</v>
      </c>
      <c r="B69" s="267" t="s">
        <v>254</v>
      </c>
      <c r="C69" s="266" t="s">
        <v>333</v>
      </c>
      <c r="D69" s="248">
        <f>SUMIF(FINANCEIRO!$H$5:$H$443,C69,FINANCEIRO!$K$5:$K$443)</f>
        <v>30.3</v>
      </c>
    </row>
    <row r="70" spans="1:4">
      <c r="A70" s="250"/>
      <c r="B70" s="251" t="s">
        <v>282</v>
      </c>
      <c r="C70" s="251" t="s">
        <v>65</v>
      </c>
      <c r="D70" s="252">
        <f>SUMIF(FINANCEIRO!$H$5:$H$443,C70,FINANCEIRO!$K$5:$K$443)</f>
        <v>105230.35</v>
      </c>
    </row>
    <row r="71" spans="1:4">
      <c r="A71" s="250" t="s">
        <v>8</v>
      </c>
      <c r="B71" s="251" t="s">
        <v>283</v>
      </c>
      <c r="C71" s="251"/>
      <c r="D71" s="252">
        <f>D70+D59+D25+D16</f>
        <v>2027825.1099999999</v>
      </c>
    </row>
    <row r="72" spans="1:4">
      <c r="A72" s="250" t="s">
        <v>44</v>
      </c>
      <c r="B72" s="251" t="s">
        <v>45</v>
      </c>
      <c r="C72" s="251"/>
      <c r="D72" s="252">
        <f>SUMIF(FINANCEIRO!$H$5:$H$443,C72,FINANCEIRO!$K$5:$K$443)</f>
        <v>0</v>
      </c>
    </row>
    <row r="73" spans="1:4">
      <c r="A73" s="474" t="s">
        <v>284</v>
      </c>
      <c r="B73" s="475"/>
      <c r="C73" s="475"/>
      <c r="D73" s="476"/>
    </row>
    <row r="74" spans="1:4">
      <c r="A74" s="462" t="s">
        <v>285</v>
      </c>
      <c r="B74" s="463"/>
      <c r="C74" s="463"/>
      <c r="D74" s="464"/>
    </row>
    <row r="75" spans="1:4">
      <c r="A75" s="462" t="s">
        <v>286</v>
      </c>
      <c r="B75" s="463"/>
      <c r="C75" s="463"/>
      <c r="D75" s="464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4" customWidth="1"/>
  </cols>
  <sheetData>
    <row r="1" spans="1:9" ht="15.6">
      <c r="A1" s="487" t="str">
        <f>INICIO!C5</f>
        <v>UNIDADE: HOSPITAL E MATERNIDADE SÃO LUCAS</v>
      </c>
      <c r="B1" s="487"/>
      <c r="C1" s="487"/>
      <c r="D1" s="487"/>
      <c r="E1" s="487"/>
      <c r="F1" s="487"/>
      <c r="G1" s="185"/>
      <c r="H1" s="186" t="str">
        <f>INICIO!C6</f>
        <v>MÊS: 07/2022</v>
      </c>
      <c r="I1" s="198"/>
    </row>
    <row r="2" spans="1:9" ht="15.6">
      <c r="A2" s="488" t="str">
        <f>INICIO!C4</f>
        <v>OS: INSTITUTO DIVA ALVES DO BRASIL - IDAB</v>
      </c>
      <c r="B2" s="488"/>
      <c r="C2" s="488"/>
      <c r="D2" s="488"/>
      <c r="E2" s="488"/>
      <c r="F2" s="488"/>
      <c r="G2" s="187"/>
      <c r="H2" s="187"/>
      <c r="I2" s="199"/>
    </row>
    <row r="3" spans="1:9" ht="15.6">
      <c r="A3" s="489" t="s">
        <v>123</v>
      </c>
      <c r="B3" s="489"/>
      <c r="C3" s="489"/>
      <c r="D3" s="489"/>
      <c r="E3" s="489"/>
      <c r="F3" s="489"/>
      <c r="G3" s="489"/>
      <c r="H3" s="489"/>
      <c r="I3" s="199"/>
    </row>
    <row r="4" spans="1:9" ht="15.6">
      <c r="A4" s="490"/>
      <c r="B4" s="490"/>
      <c r="C4" s="490"/>
      <c r="D4" s="490"/>
      <c r="E4" s="490"/>
      <c r="F4" s="490"/>
      <c r="G4" s="490"/>
      <c r="H4" s="490"/>
      <c r="I4" s="200"/>
    </row>
    <row r="5" spans="1:9" ht="24">
      <c r="A5" s="491" t="s">
        <v>124</v>
      </c>
      <c r="B5" s="491" t="s">
        <v>125</v>
      </c>
      <c r="C5" s="491" t="s">
        <v>126</v>
      </c>
      <c r="D5" s="491" t="s">
        <v>127</v>
      </c>
      <c r="E5" s="491" t="s">
        <v>128</v>
      </c>
      <c r="F5" s="491"/>
      <c r="G5" s="491" t="s">
        <v>129</v>
      </c>
      <c r="H5" s="491"/>
      <c r="I5" s="188" t="s">
        <v>226</v>
      </c>
    </row>
    <row r="6" spans="1:9" ht="15.6">
      <c r="A6" s="491"/>
      <c r="B6" s="491"/>
      <c r="C6" s="491"/>
      <c r="D6" s="491"/>
      <c r="E6" s="56" t="s">
        <v>130</v>
      </c>
      <c r="F6" s="56" t="s">
        <v>131</v>
      </c>
      <c r="G6" s="56" t="s">
        <v>132</v>
      </c>
      <c r="H6" s="56" t="s">
        <v>133</v>
      </c>
      <c r="I6" s="189"/>
    </row>
    <row r="7" spans="1:9">
      <c r="A7" s="205" t="str">
        <f>'[2]CAXIAS I'!$C9</f>
        <v>SERV. DE MANUTENÇÃO DE AR CONDICIONADOS</v>
      </c>
      <c r="B7" s="193" t="str">
        <f>'[2]CAXIAS I'!$D9</f>
        <v>EVERALDO FONSECA DA SILVA - ME</v>
      </c>
      <c r="C7" s="192" t="str">
        <f>'[2]CAXIAS I'!$E9</f>
        <v>31.027.407/0001-36</v>
      </c>
      <c r="D7" s="194" t="str">
        <f>'[2]CAXIAS I'!$F9</f>
        <v>VALOR FIXO</v>
      </c>
      <c r="E7" s="195">
        <f>'[2]CAXIAS I'!$G9</f>
        <v>43917</v>
      </c>
      <c r="F7" s="195" t="str">
        <f>'[2]CAXIAS I'!$H9</f>
        <v>INDETERMINADO</v>
      </c>
      <c r="G7" s="196">
        <f>'[2]CAXIAS I'!$I9</f>
        <v>2200</v>
      </c>
      <c r="H7" s="197">
        <f>'[2]CAXIAS I'!$J9</f>
        <v>2200</v>
      </c>
      <c r="I7" s="201">
        <f>'[2]CAXIAS I'!$K9</f>
        <v>72308</v>
      </c>
    </row>
    <row r="8" spans="1:9">
      <c r="A8" s="205" t="str">
        <f>'[2]CAXIAS I'!$C10</f>
        <v>SERV. DE MANUTENÇÃO DE AR CONDICIONADOS</v>
      </c>
      <c r="B8" s="193" t="str">
        <f>'[2]CAXIAS I'!$D10</f>
        <v>EVERALDO FONSECA DA SILVA - ME</v>
      </c>
      <c r="C8" s="192" t="str">
        <f>'[2]CAXIAS I'!$E10</f>
        <v>31.027.407/0001-36</v>
      </c>
      <c r="D8" s="194" t="str">
        <f>'[2]CAXIAS I'!$F10</f>
        <v>VALOR FIXO</v>
      </c>
      <c r="E8" s="195">
        <f>'[2]CAXIAS I'!$G10</f>
        <v>43917</v>
      </c>
      <c r="F8" s="195" t="str">
        <f>'[2]CAXIAS I'!$H10</f>
        <v>INDETERMINADO</v>
      </c>
      <c r="G8" s="196">
        <f>'[2]CAXIAS I'!$I10</f>
        <v>2200</v>
      </c>
      <c r="H8" s="197">
        <f>'[2]CAXIAS I'!$J10</f>
        <v>2200</v>
      </c>
      <c r="I8" s="201">
        <f>'[2]CAXIAS I'!$K10</f>
        <v>70201</v>
      </c>
    </row>
    <row r="9" spans="1:9">
      <c r="A9" s="205" t="str">
        <f>'[2]CAXIAS I'!$C11</f>
        <v>LOCAÇÃO DE EQUIPAMENTOS E MANUTENÇAO</v>
      </c>
      <c r="B9" s="193" t="str">
        <f>'[2]CAXIAS I'!$D11</f>
        <v>SEPARAR PRODUTOS E SERVIÇOS LTDA</v>
      </c>
      <c r="C9" s="192" t="str">
        <f>'[2]CAXIAS I'!$E11</f>
        <v>03.184.220/0001-00</v>
      </c>
      <c r="D9" s="194" t="str">
        <f>'[2]CAXIAS I'!$F11</f>
        <v>QUANTIDADE LOCADA + QUANTIDADE CONSUMIDA;</v>
      </c>
      <c r="E9" s="195">
        <f>'[2]CAXIAS I'!$G11</f>
        <v>43917</v>
      </c>
      <c r="F9" s="195">
        <f>'[2]CAXIAS I'!$H11</f>
        <v>44282</v>
      </c>
      <c r="G9" s="196">
        <f>'[2]CAXIAS I'!$I11</f>
        <v>9000</v>
      </c>
      <c r="H9" s="197">
        <f>'[2]CAXIAS I'!$J11</f>
        <v>9000</v>
      </c>
      <c r="I9" s="201">
        <f>'[2]CAXIAS I'!$K11</f>
        <v>70209</v>
      </c>
    </row>
    <row r="10" spans="1:9">
      <c r="A10" s="205" t="str">
        <f>'[2]CAXIAS I'!$C12</f>
        <v>LOCAÇÃO DE EQUIPAMENTOS E MANUTENÇAO</v>
      </c>
      <c r="B10" s="193" t="str">
        <f>'[2]CAXIAS I'!$D12</f>
        <v>SEPARAR PRODUTOS E SERVIÇOS LTDA</v>
      </c>
      <c r="C10" s="192" t="str">
        <f>'[2]CAXIAS I'!$E12</f>
        <v>03.184.220/0001-00</v>
      </c>
      <c r="D10" s="194" t="str">
        <f>'[2]CAXIAS I'!$F12</f>
        <v>QUANTIDADE LOCADA + QUANTIDADE CONSUMIDA;</v>
      </c>
      <c r="E10" s="195">
        <f>'[2]CAXIAS I'!$G12</f>
        <v>43917</v>
      </c>
      <c r="F10" s="195">
        <f>'[2]CAXIAS I'!$H12</f>
        <v>44282</v>
      </c>
      <c r="G10" s="196">
        <f>'[2]CAXIAS I'!$I12</f>
        <v>9000</v>
      </c>
      <c r="H10" s="197">
        <f>'[2]CAXIAS I'!$J12</f>
        <v>9000</v>
      </c>
      <c r="I10" s="201">
        <f>'[2]CAXIAS I'!$K12</f>
        <v>70904</v>
      </c>
    </row>
    <row r="11" spans="1:9">
      <c r="A11" s="205" t="str">
        <f>'[2]CAXIAS I'!$C13</f>
        <v>SERVIÇOS DE REMOÇÃO POR AMBULÂNCIA - UTI MÓVEL</v>
      </c>
      <c r="B11" s="193" t="str">
        <f>'[2]CAXIAS I'!$D13</f>
        <v>VIP SERVICE TRANSPORTES E LOCAÇÕES LTDA</v>
      </c>
      <c r="C11" s="192" t="str">
        <f>'[2]CAXIAS I'!$E13</f>
        <v>16.637.920/0001-55</v>
      </c>
      <c r="D11" s="194" t="str">
        <f>'[2]CAXIAS I'!$F13</f>
        <v>VALOR FIXO</v>
      </c>
      <c r="E11" s="195">
        <f>'[2]CAXIAS I'!$G13</f>
        <v>43917</v>
      </c>
      <c r="F11" s="195" t="str">
        <f>'[2]CAXIAS I'!$H13</f>
        <v>INDETERMINADO</v>
      </c>
      <c r="G11" s="196">
        <f>'[2]CAXIAS I'!$I13</f>
        <v>33500</v>
      </c>
      <c r="H11" s="197">
        <f>'[2]CAXIAS I'!$J13</f>
        <v>32394.5</v>
      </c>
      <c r="I11" s="201">
        <f>'[2]CAXIAS I'!$K13</f>
        <v>70913</v>
      </c>
    </row>
    <row r="12" spans="1:9">
      <c r="A12" s="205" t="str">
        <f>'[2]CAXIAS I'!$C14</f>
        <v>SERVIÇOS DE REMOÇÃO POR AMBULÂNCIA - UTI MÓVEL</v>
      </c>
      <c r="B12" s="193" t="str">
        <f>'[2]CAXIAS I'!$D14</f>
        <v>VIP SERVICE TRANSPORTES E LOCAÇÕES LTDA</v>
      </c>
      <c r="C12" s="192" t="str">
        <f>'[2]CAXIAS I'!$E14</f>
        <v>16.637.920/0001-55</v>
      </c>
      <c r="D12" s="194" t="str">
        <f>'[2]CAXIAS I'!$F14</f>
        <v>VALOR FIXO</v>
      </c>
      <c r="E12" s="195">
        <f>'[2]CAXIAS I'!$G14</f>
        <v>43917</v>
      </c>
      <c r="F12" s="195" t="str">
        <f>'[2]CAXIAS I'!$H14</f>
        <v>INDETERMINADO</v>
      </c>
      <c r="G12" s="196">
        <f>'[2]CAXIAS I'!$I14</f>
        <v>33500</v>
      </c>
      <c r="H12" s="197">
        <f>'[2]CAXIAS I'!$J14</f>
        <v>32394.5</v>
      </c>
      <c r="I12" s="201">
        <f>'[2]CAXIAS I'!$K14</f>
        <v>71616</v>
      </c>
    </row>
    <row r="13" spans="1:9">
      <c r="A13" s="205" t="str">
        <f>'[2]CAXIAS I'!$C15</f>
        <v>SERVIÇOS DE REMOÇÃO POR AMBULÂNCIA - UTI MÓVEL</v>
      </c>
      <c r="B13" s="193" t="str">
        <f>'[2]CAXIAS I'!$D15</f>
        <v>VIP SERVICE TRANSPORTES E LOCAÇÕES LTDA</v>
      </c>
      <c r="C13" s="192" t="str">
        <f>'[2]CAXIAS I'!$E15</f>
        <v>16.637.920/0001-55</v>
      </c>
      <c r="D13" s="194" t="str">
        <f>'[2]CAXIAS I'!$F15</f>
        <v>VALOR FIXO</v>
      </c>
      <c r="E13" s="195">
        <f>'[2]CAXIAS I'!$G15</f>
        <v>43917</v>
      </c>
      <c r="F13" s="195" t="str">
        <f>'[2]CAXIAS I'!$H15</f>
        <v>INDETERMINADO</v>
      </c>
      <c r="G13" s="196">
        <f>'[2]CAXIAS I'!$I15</f>
        <v>33500</v>
      </c>
      <c r="H13" s="197">
        <f>'[2]CAXIAS I'!$J15</f>
        <v>32394.5</v>
      </c>
      <c r="I13" s="201">
        <f>'[2]CAXIAS I'!$K15</f>
        <v>70204</v>
      </c>
    </row>
    <row r="14" spans="1:9">
      <c r="A14" s="205" t="str">
        <f>'[2]CAXIAS I'!$C16</f>
        <v>DOSIMETRO</v>
      </c>
      <c r="B14" s="193" t="str">
        <f>'[2]CAXIAS I'!$D16</f>
        <v xml:space="preserve">PRO RAD         </v>
      </c>
      <c r="C14" s="192" t="str">
        <f>'[2]CAXIAS I'!$E16</f>
        <v>87.389.086/0001-74</v>
      </c>
      <c r="D14" s="194" t="str">
        <f>'[2]CAXIAS I'!$F16</f>
        <v>QUANTIDADE DE DOSIMETRO UTILIZADO</v>
      </c>
      <c r="E14" s="195">
        <f>'[2]CAXIAS I'!$G16</f>
        <v>43917</v>
      </c>
      <c r="F14" s="195" t="str">
        <f>'[2]CAXIAS I'!$H16</f>
        <v>INDETERMINADO</v>
      </c>
      <c r="G14" s="196">
        <f>'[2]CAXIAS I'!$I16</f>
        <v>122</v>
      </c>
      <c r="H14" s="197">
        <f>'[2]CAXIAS I'!$J16</f>
        <v>122</v>
      </c>
      <c r="I14" s="201">
        <f>'[2]CAXIAS I'!$K16</f>
        <v>550010000009911</v>
      </c>
    </row>
    <row r="15" spans="1:9">
      <c r="A15" s="205" t="str">
        <f>'[2]CAXIAS I'!$C17</f>
        <v>SERVIÇOS PROFISSIONAIS  DE AUDITORIA  INDEPENDENTE DAS DEMONSTRAÇÕES FINANCEIRAS DO EXERCÍCIO DE 2019</v>
      </c>
      <c r="B15" s="193" t="str">
        <f>'[2]CAXIAS I'!$D17</f>
        <v>IGF-  AUDITORIA E CONSULTORES INDEPENDENTES</v>
      </c>
      <c r="C15" s="192" t="str">
        <f>'[2]CAXIAS I'!$E17</f>
        <v>04.899.444/0001-61</v>
      </c>
      <c r="D15" s="194" t="str">
        <f>'[2]CAXIAS I'!$F17</f>
        <v>VALOR FIXO</v>
      </c>
      <c r="E15" s="195">
        <f>'[2]CAXIAS I'!$G17</f>
        <v>43917</v>
      </c>
      <c r="F15" s="195" t="str">
        <f>'[2]CAXIAS I'!$H17</f>
        <v>INDETERMINADO</v>
      </c>
      <c r="G15" s="196">
        <f>'[2]CAXIAS I'!$I17</f>
        <v>2400</v>
      </c>
      <c r="H15" s="197">
        <f>'[2]CAXIAS I'!$J17</f>
        <v>2400</v>
      </c>
      <c r="I15" s="201">
        <f>'[2]CAXIAS I'!$K17</f>
        <v>70902</v>
      </c>
    </row>
    <row r="16" spans="1:9">
      <c r="A16" s="205" t="str">
        <f>'[2]CAXIAS I'!$C18</f>
        <v>SERVIÇOS DE COLETA, ARMAZENAMENTO TEMPORÁRIO, TRANSPORTE, TRATAMENTO E DESTINAÇÃO FINAL DOS RESÍDUOS</v>
      </c>
      <c r="B16" s="193" t="str">
        <f>'[2]CAXIAS I'!$D18</f>
        <v>SERVIOESTE RIO DE JANEIRO LTDA</v>
      </c>
      <c r="C16" s="192" t="str">
        <f>'[2]CAXIAS I'!$E18</f>
        <v>14.470.588/0001-51</v>
      </c>
      <c r="D16" s="194" t="str">
        <f>'[2]CAXIAS I'!$F18</f>
        <v>TIPO DE COLETA DE RESÍDUO</v>
      </c>
      <c r="E16" s="195">
        <f>'[2]CAXIAS I'!$G18</f>
        <v>43917</v>
      </c>
      <c r="F16" s="195" t="str">
        <f>'[2]CAXIAS I'!$H18</f>
        <v>INDETERMINADO</v>
      </c>
      <c r="G16" s="196">
        <f>'[2]CAXIAS I'!$I18</f>
        <v>0</v>
      </c>
      <c r="H16" s="197">
        <f>'[2]CAXIAS I'!$J18</f>
        <v>2512.08</v>
      </c>
      <c r="I16" s="201">
        <f>'[2]CAXIAS I'!$K18</f>
        <v>550321000079419</v>
      </c>
    </row>
    <row r="17" spans="1:9">
      <c r="A17" s="205" t="str">
        <f>'[2]CAXIAS I'!$C19</f>
        <v>SERVIÇOS DE COLETA, ARMAZENAMENTO TEMPORÁRIO, TRANSPORTE, TRATAMENTO E DESTINAÇÃO FINAL DOS RESÍDUOS</v>
      </c>
      <c r="B17" s="193" t="str">
        <f>'[2]CAXIAS I'!$D19</f>
        <v>SERVIOESTE RIO DE JANEIRO LTDA</v>
      </c>
      <c r="C17" s="192" t="str">
        <f>'[2]CAXIAS I'!$E19</f>
        <v>14.470.588/0001-51</v>
      </c>
      <c r="D17" s="194" t="str">
        <f>'[2]CAXIAS I'!$F19</f>
        <v>TIPO DE COLETA DE RESÍDUO</v>
      </c>
      <c r="E17" s="195">
        <f>'[2]CAXIAS I'!$G19</f>
        <v>43917</v>
      </c>
      <c r="F17" s="195" t="str">
        <f>'[2]CAXIAS I'!$H19</f>
        <v>INDETERMINADO</v>
      </c>
      <c r="G17" s="196">
        <f>'[2]CAXIAS I'!$I19</f>
        <v>0</v>
      </c>
      <c r="H17" s="197">
        <f>'[2]CAXIAS I'!$J19</f>
        <v>2581.15</v>
      </c>
      <c r="I17" s="201">
        <f>'[2]CAXIAS I'!$K19</f>
        <v>550321000079419</v>
      </c>
    </row>
    <row r="18" spans="1:9">
      <c r="A18" s="205" t="str">
        <f>'[2]CAXIAS I'!$C20</f>
        <v>SERVIÇOS DE COLETA, ARMAZENAMENTO TEMPORÁRIO, TRANSPORTE, TRATAMENTO E DESTINAÇÃO FINAL DOS RESÍDUOS</v>
      </c>
      <c r="B18" s="193" t="str">
        <f>'[2]CAXIAS I'!$D20</f>
        <v>SERVIOESTE RIO DE JANEIRO LTDA</v>
      </c>
      <c r="C18" s="192" t="str">
        <f>'[2]CAXIAS I'!$E20</f>
        <v>14.470.588/0001-51</v>
      </c>
      <c r="D18" s="194" t="str">
        <f>'[2]CAXIAS I'!$F20</f>
        <v>TIPO DE COLETA DE RESÍDUO</v>
      </c>
      <c r="E18" s="195">
        <f>'[2]CAXIAS I'!$G20</f>
        <v>43917</v>
      </c>
      <c r="F18" s="195" t="str">
        <f>'[2]CAXIAS I'!$H20</f>
        <v>INDETERMINADO</v>
      </c>
      <c r="G18" s="196">
        <f>'[2]CAXIAS I'!$I20</f>
        <v>0</v>
      </c>
      <c r="H18" s="197">
        <f>'[2]CAXIAS I'!$J20</f>
        <v>2610.31</v>
      </c>
      <c r="I18" s="201">
        <f>'[2]CAXIAS I'!$K20</f>
        <v>550321000079419</v>
      </c>
    </row>
    <row r="19" spans="1:9">
      <c r="A19" s="205" t="str">
        <f>'[2]CAXIAS I'!$C21</f>
        <v>SERVIÇOS DE ESTERELIZAÇÃO, REESTERILIZAÇÃO E PROCESSAMENTO DE PRODUTOS PARA SAÚDE</v>
      </c>
      <c r="B19" s="193" t="str">
        <f>'[2]CAXIAS I'!$D21</f>
        <v xml:space="preserve">BIOXXI SERVIÇOS DE ESTERILIZAÇÃO LTDA </v>
      </c>
      <c r="C19" s="192" t="str">
        <f>'[2]CAXIAS I'!$E21</f>
        <v>27.721.364/0001-17</v>
      </c>
      <c r="D19" s="194" t="str">
        <f>'[2]CAXIAS I'!$F21</f>
        <v>VALOR REFERENCIAL SUJEITO A MUDANÇAS CONFORME CONTRATO</v>
      </c>
      <c r="E19" s="195">
        <f>'[2]CAXIAS I'!$G21</f>
        <v>43917</v>
      </c>
      <c r="F19" s="195" t="str">
        <f>'[2]CAXIAS I'!$H21</f>
        <v>INDETERMINADO</v>
      </c>
      <c r="G19" s="196">
        <f>'[2]CAXIAS I'!$I21</f>
        <v>4000</v>
      </c>
      <c r="H19" s="197">
        <f>'[2]CAXIAS I'!$J21</f>
        <v>4000</v>
      </c>
      <c r="I19" s="201">
        <f>'[2]CAXIAS I'!$K21</f>
        <v>72305</v>
      </c>
    </row>
    <row r="20" spans="1:9">
      <c r="A20" s="205" t="str">
        <f>'[2]CAXIAS I'!$C22</f>
        <v>SERVIÇOS DE ASSISTENCIA TÉCNICA E MANUNTENÇÃO DE GERADORES</v>
      </c>
      <c r="B20" s="193" t="str">
        <f>'[2]CAXIAS I'!$D22</f>
        <v xml:space="preserve">EASY POWER COMERCIO DE MAQUINAS E EQUIPAMENTOS LTDA </v>
      </c>
      <c r="C20" s="192" t="str">
        <f>'[2]CAXIAS I'!$E22</f>
        <v>13.913.148/0001-69</v>
      </c>
      <c r="D20" s="194" t="str">
        <f>'[2]CAXIAS I'!$F22</f>
        <v>VALOR FIXO ACRESCIDO DE SERVIÇOS EMERGENCIAIS</v>
      </c>
      <c r="E20" s="195">
        <f>'[2]CAXIAS I'!$G22</f>
        <v>43917</v>
      </c>
      <c r="F20" s="195" t="str">
        <f>'[2]CAXIAS I'!$H22</f>
        <v>INDETERMINADO</v>
      </c>
      <c r="G20" s="196">
        <f>'[2]CAXIAS I'!$I22</f>
        <v>900.81</v>
      </c>
      <c r="H20" s="197">
        <f>'[2]CAXIAS I'!$J22</f>
        <v>900.81</v>
      </c>
      <c r="I20" s="201">
        <f>'[2]CAXIAS I'!$K22</f>
        <v>72303</v>
      </c>
    </row>
    <row r="21" spans="1:9">
      <c r="A21" s="205" t="str">
        <f>'[2]CAXIAS I'!$C23</f>
        <v>SERVIÇOS DE ASSISTENCIA TÉCNICA E MANUNTENÇÃO DE GERADORES</v>
      </c>
      <c r="B21" s="193" t="str">
        <f>'[2]CAXIAS I'!$D23</f>
        <v xml:space="preserve">EASY POWER COMERCIO DE MAQUINAS E EQUIPAMENTOS LTDA </v>
      </c>
      <c r="C21" s="192" t="str">
        <f>'[2]CAXIAS I'!$E23</f>
        <v>13.913.148/0001-69</v>
      </c>
      <c r="D21" s="194" t="str">
        <f>'[2]CAXIAS I'!$F23</f>
        <v>VALOR FIXO ACRESCIDO DE SERVIÇOS EMERGENCIAIS</v>
      </c>
      <c r="E21" s="195">
        <f>'[2]CAXIAS I'!$G23</f>
        <v>43917</v>
      </c>
      <c r="F21" s="195" t="str">
        <f>'[2]CAXIAS I'!$H23</f>
        <v>INDETERMINADO</v>
      </c>
      <c r="G21" s="196">
        <f>'[2]CAXIAS I'!$I23</f>
        <v>900.81</v>
      </c>
      <c r="H21" s="197">
        <f>'[2]CAXIAS I'!$J23</f>
        <v>900.81</v>
      </c>
      <c r="I21" s="201">
        <f>'[2]CAXIAS I'!$K23</f>
        <v>72303</v>
      </c>
    </row>
    <row r="22" spans="1:9">
      <c r="A22" s="205" t="str">
        <f>'[2]CAXIAS I'!$C24</f>
        <v xml:space="preserve">LOCAÇÃO DE EQUIPAMENTOS DE INFORMATICA </v>
      </c>
      <c r="B22" s="193" t="str">
        <f>'[2]CAXIAS I'!$D24</f>
        <v xml:space="preserve">NEO TECNOLOGIA DA INFORMATICA </v>
      </c>
      <c r="C22" s="192" t="str">
        <f>'[2]CAXIAS I'!$E24</f>
        <v>07.366.296/0001-08</v>
      </c>
      <c r="D22" s="194" t="str">
        <f>'[2]CAXIAS I'!$F24</f>
        <v>VALOR FIXO</v>
      </c>
      <c r="E22" s="195" t="str">
        <f>'[2]CAXIAS I'!$G24</f>
        <v>ENTREGA</v>
      </c>
      <c r="F22" s="195" t="str">
        <f>'[2]CAXIAS I'!$H24</f>
        <v>INDETERMINADO</v>
      </c>
      <c r="G22" s="196">
        <f>'[2]CAXIAS I'!$I24</f>
        <v>0</v>
      </c>
      <c r="H22" s="197">
        <f>'[2]CAXIAS I'!$J24</f>
        <v>10120</v>
      </c>
      <c r="I22" s="201">
        <f>'[2]CAXIAS I'!$K24</f>
        <v>70912</v>
      </c>
    </row>
    <row r="23" spans="1:9">
      <c r="A23" s="205" t="str">
        <f>'[2]CAXIAS I'!$C25</f>
        <v xml:space="preserve">SISTEMA DE SOFTWARE </v>
      </c>
      <c r="B23" s="193" t="str">
        <f>'[2]CAXIAS I'!$D25</f>
        <v>BIONEXO DO BRASIL PROCESSAMENTO DE DADOS EIRELI </v>
      </c>
      <c r="C23" s="192" t="str">
        <f>'[2]CAXIAS I'!$E25</f>
        <v>04.069.709/0001-02</v>
      </c>
      <c r="D23" s="194" t="str">
        <f>'[2]CAXIAS I'!$F25</f>
        <v>VALOR FIXO</v>
      </c>
      <c r="E23" s="195">
        <f>'[2]CAXIAS I'!$G25</f>
        <v>43917</v>
      </c>
      <c r="F23" s="195" t="str">
        <f>'[2]CAXIAS I'!$H25</f>
        <v>INDETERMINADO</v>
      </c>
      <c r="G23" s="196">
        <f>'[2]CAXIAS I'!$I25</f>
        <v>1100</v>
      </c>
      <c r="H23" s="197">
        <f>'[2]CAXIAS I'!$J25</f>
        <v>1100</v>
      </c>
      <c r="I23" s="201">
        <f>'[2]CAXIAS I'!$K25</f>
        <v>71619</v>
      </c>
    </row>
    <row r="24" spans="1:9">
      <c r="A24" s="205" t="str">
        <f>'[2]CAXIAS I'!$C26</f>
        <v xml:space="preserve">SISTEMA DE SOFTWARE </v>
      </c>
      <c r="B24" s="193" t="str">
        <f>'[2]CAXIAS I'!$D26</f>
        <v>BIONEXO DO BRASIL PROCESSAMENTO DE DADOS EIRELI </v>
      </c>
      <c r="C24" s="192" t="str">
        <f>'[2]CAXIAS I'!$E26</f>
        <v>04.069.709/0001-02</v>
      </c>
      <c r="D24" s="194" t="str">
        <f>'[2]CAXIAS I'!$F26</f>
        <v>VALOR FIXO</v>
      </c>
      <c r="E24" s="195">
        <f>'[2]CAXIAS I'!$G26</f>
        <v>43917</v>
      </c>
      <c r="F24" s="195" t="str">
        <f>'[2]CAXIAS I'!$H26</f>
        <v>INDETERMINADO</v>
      </c>
      <c r="G24" s="196">
        <f>'[2]CAXIAS I'!$I26</f>
        <v>1100</v>
      </c>
      <c r="H24" s="197">
        <f>'[2]CAXIAS I'!$J26</f>
        <v>1100</v>
      </c>
      <c r="I24" s="201">
        <f>'[2]CAXIAS I'!$K26</f>
        <v>72309</v>
      </c>
    </row>
    <row r="25" spans="1:9">
      <c r="A25" s="205" t="str">
        <f>'[2]CAXIAS I'!$C27</f>
        <v xml:space="preserve">LOCAÇÃO DE EQUIPAMENTOS DE INFORMATICA </v>
      </c>
      <c r="B25" s="193" t="str">
        <f>'[2]CAXIAS I'!$D27</f>
        <v xml:space="preserve">VITAI SOLUÇÕES LTDA </v>
      </c>
      <c r="C25" s="192" t="str">
        <f>'[2]CAXIAS I'!$E27</f>
        <v>01.790.382/0001-67</v>
      </c>
      <c r="D25" s="194" t="str">
        <f>'[2]CAXIAS I'!$F27</f>
        <v>VALOR FIXO</v>
      </c>
      <c r="E25" s="195">
        <f>'[2]CAXIAS I'!$G27</f>
        <v>43917</v>
      </c>
      <c r="F25" s="195" t="str">
        <f>'[2]CAXIAS I'!$H27</f>
        <v>INDETERMINADO</v>
      </c>
      <c r="G25" s="196">
        <f>'[2]CAXIAS I'!$I27</f>
        <v>0</v>
      </c>
      <c r="H25" s="197">
        <f>'[2]CAXIAS I'!$J27</f>
        <v>1100</v>
      </c>
      <c r="I25" s="201">
        <f>'[2]CAXIAS I'!$K27</f>
        <v>72702</v>
      </c>
    </row>
    <row r="26" spans="1:9">
      <c r="A26" s="205" t="str">
        <f>'[2]CAXIAS I'!$C28</f>
        <v xml:space="preserve">LOCAÇÃO DE EQUIPAMENTOS DE INFORMATICA </v>
      </c>
      <c r="B26" s="193" t="str">
        <f>'[2]CAXIAS I'!$D28</f>
        <v xml:space="preserve">VITAI SOLUÇÕES LTDA </v>
      </c>
      <c r="C26" s="192" t="str">
        <f>'[2]CAXIAS I'!$E28</f>
        <v>01.790.382/0001-67</v>
      </c>
      <c r="D26" s="194" t="str">
        <f>'[2]CAXIAS I'!$F28</f>
        <v>VALOR FIXO</v>
      </c>
      <c r="E26" s="195">
        <f>'[2]CAXIAS I'!$G28</f>
        <v>43917</v>
      </c>
      <c r="F26" s="195" t="str">
        <f>'[2]CAXIAS I'!$H28</f>
        <v>INDETERMINADO</v>
      </c>
      <c r="G26" s="196">
        <f>'[2]CAXIAS I'!$I28</f>
        <v>0</v>
      </c>
      <c r="H26" s="197">
        <f>'[2]CAXIAS I'!$J28</f>
        <v>1100</v>
      </c>
      <c r="I26" s="201">
        <f>'[2]CAXIAS I'!$K28</f>
        <v>72702</v>
      </c>
    </row>
    <row r="27" spans="1:9">
      <c r="A27" s="205" t="str">
        <f>'[2]CAXIAS I'!$C29</f>
        <v xml:space="preserve">LOCAÇÃO DE EQUIPAMENTOS DE INFORMATICA </v>
      </c>
      <c r="B27" s="193" t="str">
        <f>'[2]CAXIAS I'!$D29</f>
        <v xml:space="preserve">VITAI SOLUÇÕES LTDA </v>
      </c>
      <c r="C27" s="192" t="str">
        <f>'[2]CAXIAS I'!$E29</f>
        <v>01.790.382/0001-67</v>
      </c>
      <c r="D27" s="194" t="str">
        <f>'[2]CAXIAS I'!$F29</f>
        <v>VALOR FIXO</v>
      </c>
      <c r="E27" s="195">
        <f>'[2]CAXIAS I'!$G29</f>
        <v>43917</v>
      </c>
      <c r="F27" s="195" t="str">
        <f>'[2]CAXIAS I'!$H29</f>
        <v>INDETERMINADO</v>
      </c>
      <c r="G27" s="196">
        <f>'[2]CAXIAS I'!$I29</f>
        <v>0</v>
      </c>
      <c r="H27" s="197">
        <f>'[2]CAXIAS I'!$J29</f>
        <v>1100</v>
      </c>
      <c r="I27" s="201">
        <f>'[2]CAXIAS I'!$K29</f>
        <v>70203</v>
      </c>
    </row>
    <row r="28" spans="1:9">
      <c r="A28" s="205" t="str">
        <f>'[2]CAXIAS I'!$C30</f>
        <v>SOLUÇÃO DE INFORMAÇÕES DE UNIDADE DE SAÚDE</v>
      </c>
      <c r="B28" s="193" t="str">
        <f>'[2]CAXIAS I'!$D30</f>
        <v xml:space="preserve">VITAI SOLUÇÕES LTDA </v>
      </c>
      <c r="C28" s="192" t="str">
        <f>'[2]CAXIAS I'!$E30</f>
        <v>01.790.382/0001-67</v>
      </c>
      <c r="D28" s="194" t="str">
        <f>'[2]CAXIAS I'!$F30</f>
        <v>VALOR FIXO</v>
      </c>
      <c r="E28" s="195">
        <f>'[2]CAXIAS I'!$G30</f>
        <v>43917</v>
      </c>
      <c r="F28" s="195" t="str">
        <f>'[2]CAXIAS I'!$H30</f>
        <v>INDETERMINADO</v>
      </c>
      <c r="G28" s="196">
        <f>'[2]CAXIAS I'!$I30</f>
        <v>0</v>
      </c>
      <c r="H28" s="197">
        <f>'[2]CAXIAS I'!$J30</f>
        <v>5631</v>
      </c>
      <c r="I28" s="201">
        <f>'[2]CAXIAS I'!$K30</f>
        <v>72702</v>
      </c>
    </row>
    <row r="29" spans="1:9">
      <c r="A29" s="205" t="str">
        <f>'[2]CAXIAS I'!$C31</f>
        <v>SOLUÇÃO DE INFORMAÇÕES DE UNIDADE DE SAÚDE</v>
      </c>
      <c r="B29" s="193" t="str">
        <f>'[2]CAXIAS I'!$D31</f>
        <v xml:space="preserve">VITAI SOLUÇÕES LTDA </v>
      </c>
      <c r="C29" s="192" t="str">
        <f>'[2]CAXIAS I'!$E31</f>
        <v>01.790.382/0001-67</v>
      </c>
      <c r="D29" s="194" t="str">
        <f>'[2]CAXIAS I'!$F31</f>
        <v>VALOR FIXO</v>
      </c>
      <c r="E29" s="195">
        <f>'[2]CAXIAS I'!$G31</f>
        <v>43917</v>
      </c>
      <c r="F29" s="195" t="str">
        <f>'[2]CAXIAS I'!$H31</f>
        <v>INDETERMINADO</v>
      </c>
      <c r="G29" s="196">
        <f>'[2]CAXIAS I'!$I31</f>
        <v>0</v>
      </c>
      <c r="H29" s="197">
        <f>'[2]CAXIAS I'!$J31</f>
        <v>5631</v>
      </c>
      <c r="I29" s="201">
        <f>'[2]CAXIAS I'!$K31</f>
        <v>72702</v>
      </c>
    </row>
    <row r="30" spans="1:9">
      <c r="A30" s="205" t="str">
        <f>'[2]CAXIAS I'!$C32</f>
        <v>SOLUÇÃO DE INFORMAÇÕES DE UNIDADE DE SAÚDE</v>
      </c>
      <c r="B30" s="193" t="str">
        <f>'[2]CAXIAS I'!$D32</f>
        <v xml:space="preserve">VITAI SOLUÇÕES LTDA </v>
      </c>
      <c r="C30" s="192" t="str">
        <f>'[2]CAXIAS I'!$E32</f>
        <v>01.790.382/0001-67</v>
      </c>
      <c r="D30" s="194" t="str">
        <f>'[2]CAXIAS I'!$F32</f>
        <v>VALOR FIXO</v>
      </c>
      <c r="E30" s="195">
        <f>'[2]CAXIAS I'!$G32</f>
        <v>43917</v>
      </c>
      <c r="F30" s="195" t="str">
        <f>'[2]CAXIAS I'!$H32</f>
        <v>INDETERMINADO</v>
      </c>
      <c r="G30" s="196">
        <f>'[2]CAXIAS I'!$I32</f>
        <v>0</v>
      </c>
      <c r="H30" s="197">
        <f>'[2]CAXIAS I'!$J32</f>
        <v>5631</v>
      </c>
      <c r="I30" s="201">
        <f>'[2]CAXIAS I'!$K32</f>
        <v>70203</v>
      </c>
    </row>
    <row r="31" spans="1:9">
      <c r="A31" s="205" t="str">
        <f>'[2]CAXIAS I'!$C33</f>
        <v>SERVIÇO JURÍDICO</v>
      </c>
      <c r="B31" s="193" t="str">
        <f>'[2]CAXIAS I'!$D33</f>
        <v>GAG ADVOGADOS ASSOCIADOS</v>
      </c>
      <c r="C31" s="192" t="str">
        <f>'[2]CAXIAS I'!$E33</f>
        <v>17.391998/0001-03</v>
      </c>
      <c r="D31" s="194" t="str">
        <f>'[2]CAXIAS I'!$F33</f>
        <v>VALOR FIXO</v>
      </c>
      <c r="E31" s="195">
        <f>'[2]CAXIAS I'!$G33</f>
        <v>43917</v>
      </c>
      <c r="F31" s="195" t="str">
        <f>'[2]CAXIAS I'!$H33</f>
        <v>INDETERMINADO</v>
      </c>
      <c r="G31" s="196">
        <f>'[2]CAXIAS I'!$I33</f>
        <v>2400</v>
      </c>
      <c r="H31" s="197">
        <f>'[2]CAXIAS I'!$J33</f>
        <v>2400</v>
      </c>
      <c r="I31" s="201">
        <f>'[2]CAXIAS I'!$K33</f>
        <v>71617</v>
      </c>
    </row>
    <row r="32" spans="1:9">
      <c r="A32" s="205" t="str">
        <f>'[2]CAXIAS I'!$C34</f>
        <v>SERVIÇO JURÍDICO TRABALHISTA</v>
      </c>
      <c r="B32" s="193" t="str">
        <f>'[2]CAXIAS I'!$D34</f>
        <v>BRUNO DE GOES GERBASE</v>
      </c>
      <c r="C32" s="192" t="str">
        <f>'[2]CAXIAS I'!$E34</f>
        <v>34.512.073/0001-84</v>
      </c>
      <c r="D32" s="194" t="str">
        <f>'[2]CAXIAS I'!$F34</f>
        <v>VALOR FIXO</v>
      </c>
      <c r="E32" s="195">
        <f>'[2]CAXIAS I'!$G34</f>
        <v>43917</v>
      </c>
      <c r="F32" s="195" t="str">
        <f>'[2]CAXIAS I'!$H34</f>
        <v>INDETERMINADO</v>
      </c>
      <c r="G32" s="196">
        <f>'[2]CAXIAS I'!$I34</f>
        <v>1200</v>
      </c>
      <c r="H32" s="197">
        <f>'[2]CAXIAS I'!$J34</f>
        <v>1200</v>
      </c>
      <c r="I32" s="201">
        <f>'[2]CAXIAS I'!$K34</f>
        <v>71613</v>
      </c>
    </row>
    <row r="33" spans="1:9">
      <c r="A33" s="205" t="str">
        <f>'[2]CAXIAS I'!$C35</f>
        <v>LOCAÇÃO DE EQUIPAMENTOS DE INFORMÁTICA</v>
      </c>
      <c r="B33" s="193" t="str">
        <f>'[2]CAXIAS I'!$D35</f>
        <v xml:space="preserve">MITSUKAWA BRASIL COMERCIAL EIRELI ME  </v>
      </c>
      <c r="C33" s="192" t="str">
        <f>'[2]CAXIAS I'!$E35</f>
        <v>10.634.531/0002-70</v>
      </c>
      <c r="D33" s="194" t="str">
        <f>'[2]CAXIAS I'!$F35</f>
        <v>VALOR FIXO</v>
      </c>
      <c r="E33" s="195">
        <f>'[2]CAXIAS I'!$G35</f>
        <v>43917</v>
      </c>
      <c r="F33" s="195" t="str">
        <f>'[2]CAXIAS I'!$H35</f>
        <v>INDETERMINADO</v>
      </c>
      <c r="G33" s="196">
        <f>'[2]CAXIAS I'!$I35</f>
        <v>0</v>
      </c>
      <c r="H33" s="197">
        <f>'[2]CAXIAS I'!$J35</f>
        <v>15000</v>
      </c>
      <c r="I33" s="201">
        <f>'[2]CAXIAS I'!$K35</f>
        <v>70208</v>
      </c>
    </row>
    <row r="34" spans="1:9">
      <c r="A34" s="205" t="str">
        <f>'[2]CAXIAS I'!$C36</f>
        <v>LICENÇA DE USO DE PONTO ELETRONICO</v>
      </c>
      <c r="B34" s="193" t="str">
        <f>'[2]CAXIAS I'!$D36</f>
        <v>PONTO MAIS</v>
      </c>
      <c r="C34" s="192" t="str">
        <f>'[2]CAXIAS I'!$E36</f>
        <v>23.863.463/0001-82</v>
      </c>
      <c r="D34" s="194" t="str">
        <f>'[2]CAXIAS I'!$F36</f>
        <v>VALOR FIXO</v>
      </c>
      <c r="E34" s="195">
        <f>'[2]CAXIAS I'!$G36</f>
        <v>43917</v>
      </c>
      <c r="F34" s="195" t="str">
        <f>'[2]CAXIAS I'!$H36</f>
        <v>INDETERMINADO</v>
      </c>
      <c r="G34" s="196">
        <f>'[2]CAXIAS I'!$I36</f>
        <v>0</v>
      </c>
      <c r="H34" s="197">
        <f>'[2]CAXIAS I'!$J36</f>
        <v>0</v>
      </c>
      <c r="I34" s="201">
        <f>'[2]CAXIAS I'!$K36</f>
        <v>0</v>
      </c>
    </row>
    <row r="35" spans="1:9">
      <c r="A35" s="205" t="str">
        <f>'[2]CAXIAS I'!$C37</f>
        <v>SISTEMA DE SOFTWARE DE GESTAO</v>
      </c>
      <c r="B35" s="193" t="str">
        <f>'[2]CAXIAS I'!$D37</f>
        <v>CONTA AZUL SOFTWARE LTDA</v>
      </c>
      <c r="C35" s="192" t="str">
        <f>'[2]CAXIAS I'!$E37</f>
        <v>05.206.246/0001-38</v>
      </c>
      <c r="D35" s="194" t="str">
        <f>'[2]CAXIAS I'!$F37</f>
        <v>VALOR FIXO</v>
      </c>
      <c r="E35" s="195">
        <f>'[2]CAXIAS I'!$G37</f>
        <v>43917</v>
      </c>
      <c r="F35" s="195" t="str">
        <f>'[2]CAXIAS I'!$H37</f>
        <v>INDETERMINADO</v>
      </c>
      <c r="G35" s="196">
        <f>'[2]CAXIAS I'!$I37</f>
        <v>0</v>
      </c>
      <c r="H35" s="197">
        <f>'[2]CAXIAS I'!$J37</f>
        <v>0</v>
      </c>
      <c r="I35" s="201">
        <f>'[2]CAXIAS I'!$K37</f>
        <v>0</v>
      </c>
    </row>
    <row r="36" spans="1:9">
      <c r="A36" s="205" t="str">
        <f>'[2]CAXIAS I'!$C38</f>
        <v xml:space="preserve">FORNECIMENTO DE REFEIÇÃO </v>
      </c>
      <c r="B36" s="193" t="str">
        <f>'[2]CAXIAS I'!$D38</f>
        <v>FP RESTAURANTE E COMERCIO DE ALIMENTOS EIRELI ME</v>
      </c>
      <c r="C36" s="192" t="str">
        <f>'[2]CAXIAS I'!$E38</f>
        <v>32.755.131/0001-75</v>
      </c>
      <c r="D36" s="194" t="str">
        <f>'[2]CAXIAS I'!$F38</f>
        <v>VALOR VARIAVÉL</v>
      </c>
      <c r="E36" s="195">
        <f>'[2]CAXIAS I'!$G38</f>
        <v>43917</v>
      </c>
      <c r="F36" s="195" t="str">
        <f>'[2]CAXIAS I'!$H38</f>
        <v>INDETERMINADO</v>
      </c>
      <c r="G36" s="196">
        <f>'[2]CAXIAS I'!$I38</f>
        <v>52000</v>
      </c>
      <c r="H36" s="197">
        <f>'[2]CAXIAS I'!$J38</f>
        <v>47875.5</v>
      </c>
      <c r="I36" s="201">
        <f>'[2]CAXIAS I'!$K38</f>
        <v>72304</v>
      </c>
    </row>
    <row r="37" spans="1:9">
      <c r="A37" s="205" t="str">
        <f>'[2]CAXIAS I'!$C39</f>
        <v>SERVIÇO CONTÁBIL</v>
      </c>
      <c r="B37" s="193" t="str">
        <f>'[2]CAXIAS I'!$D39</f>
        <v>AMORIM ASSESSORIA CONTÁBIL EIRELI - ME</v>
      </c>
      <c r="C37" s="192" t="str">
        <f>'[2]CAXIAS I'!$E39</f>
        <v>23.258.605/0001-82</v>
      </c>
      <c r="D37" s="194" t="str">
        <f>'[2]CAXIAS I'!$F39</f>
        <v>VALOR FIXO</v>
      </c>
      <c r="E37" s="195">
        <f>'[2]CAXIAS I'!$G39</f>
        <v>43917</v>
      </c>
      <c r="F37" s="195" t="str">
        <f>'[2]CAXIAS I'!$H39</f>
        <v>INDETERMINADO</v>
      </c>
      <c r="G37" s="196">
        <f>'[2]CAXIAS I'!$I39</f>
        <v>4000</v>
      </c>
      <c r="H37" s="197">
        <f>'[2]CAXIAS I'!$J39</f>
        <v>4000</v>
      </c>
      <c r="I37" s="201">
        <f>'[2]CAXIAS I'!$K39</f>
        <v>73101</v>
      </c>
    </row>
    <row r="38" spans="1:9">
      <c r="A38" s="205" t="str">
        <f>'[2]CAXIAS I'!$C40</f>
        <v>SERVIÇOS ESPECIFICOS E INERENTES À SEGURANÇA DO TRABALHO E SAÚDE OCUPACIONAL</v>
      </c>
      <c r="B38" s="193" t="str">
        <f>'[2]CAXIAS I'!$D40</f>
        <v xml:space="preserve">CJF ASSESSORIA EM SEGURANCA DO TRABALHO E SAUDE OCUPACIONAL LTDA </v>
      </c>
      <c r="C38" s="192" t="str">
        <f>'[2]CAXIAS I'!$E40</f>
        <v>11.857.102/0001-44</v>
      </c>
      <c r="D38" s="194" t="str">
        <f>'[2]CAXIAS I'!$F40</f>
        <v>VALOR MENSAL BASEADO NO NÚMERO DE COLABORADOS ACRESCIDO DOS EXAMES REALIZADOS</v>
      </c>
      <c r="E38" s="195">
        <f>'[2]CAXIAS I'!$G40</f>
        <v>43917</v>
      </c>
      <c r="F38" s="195" t="str">
        <f>'[2]CAXIAS I'!$H40</f>
        <v>INDETERMINADO</v>
      </c>
      <c r="G38" s="196">
        <f>'[2]CAXIAS I'!$I40</f>
        <v>0</v>
      </c>
      <c r="H38" s="197">
        <f>'[2]CAXIAS I'!$J40</f>
        <v>0</v>
      </c>
      <c r="I38" s="201">
        <f>'[2]CAXIAS I'!$K40</f>
        <v>0</v>
      </c>
    </row>
    <row r="39" spans="1:9">
      <c r="A39" s="205" t="str">
        <f>'[2]CAXIAS I'!$C41</f>
        <v xml:space="preserve">SERVIÇO DE LOGISTICA </v>
      </c>
      <c r="B39" s="193" t="str">
        <f>'[2]CAXIAS I'!$D41</f>
        <v>JEOVA JIREH TRANSPORTE BR LTDA (ZAMED)</v>
      </c>
      <c r="C39" s="192" t="str">
        <f>'[2]CAXIAS I'!$E41</f>
        <v>20.209.036/0001-97</v>
      </c>
      <c r="D39" s="194" t="str">
        <f>'[2]CAXIAS I'!$F41</f>
        <v>VALOR FIXO</v>
      </c>
      <c r="E39" s="195">
        <f>'[2]CAXIAS I'!$G41</f>
        <v>43917</v>
      </c>
      <c r="F39" s="195" t="str">
        <f>'[2]CAXIAS I'!$H41</f>
        <v>INDETERMINADO</v>
      </c>
      <c r="G39" s="196">
        <f>'[2]CAXIAS I'!$I41</f>
        <v>83363.960000000006</v>
      </c>
      <c r="H39" s="197">
        <f>'[2]CAXIAS I'!$J41</f>
        <v>83363.960000000006</v>
      </c>
      <c r="I39" s="201">
        <f>'[2]CAXIAS I'!$K41</f>
        <v>72302</v>
      </c>
    </row>
    <row r="40" spans="1:9">
      <c r="A40" s="205" t="str">
        <f>'[2]CAXIAS I'!$C42</f>
        <v>LOCAÇÃO DE BEBEDOURO</v>
      </c>
      <c r="B40" s="193" t="str">
        <f>'[2]CAXIAS I'!$D42</f>
        <v>F V B COMERCIO E SERVICOS DE MAQUINAS LTDA</v>
      </c>
      <c r="C40" s="192" t="str">
        <f>'[2]CAXIAS I'!$E42</f>
        <v>06.022.597/0001-51</v>
      </c>
      <c r="D40" s="194" t="str">
        <f>'[2]CAXIAS I'!$F42</f>
        <v>VALOR FIXO</v>
      </c>
      <c r="E40" s="195">
        <f>'[2]CAXIAS I'!$G42</f>
        <v>43917</v>
      </c>
      <c r="F40" s="195" t="str">
        <f>'[2]CAXIAS I'!$H42</f>
        <v>INDETERMINADO</v>
      </c>
      <c r="G40" s="196">
        <f>'[2]CAXIAS I'!$I42</f>
        <v>0</v>
      </c>
      <c r="H40" s="197">
        <f>'[2]CAXIAS I'!$J42</f>
        <v>0</v>
      </c>
      <c r="I40" s="201">
        <f>'[2]CAXIAS I'!$K42</f>
        <v>0</v>
      </c>
    </row>
    <row r="41" spans="1:9">
      <c r="A41" s="205" t="str">
        <f>'[2]CAXIAS I'!$C43</f>
        <v>LOCAÇÃO DE BEBEDOURO</v>
      </c>
      <c r="B41" s="193" t="str">
        <f>'[2]CAXIAS I'!$D43</f>
        <v>F V B COMERCIO E SERVICOS DE MAQUINAS LTDA</v>
      </c>
      <c r="C41" s="192" t="str">
        <f>'[2]CAXIAS I'!$E43</f>
        <v>06.022.597/0001-51</v>
      </c>
      <c r="D41" s="194" t="str">
        <f>'[2]CAXIAS I'!$F43</f>
        <v>VALOR FIXO</v>
      </c>
      <c r="E41" s="195">
        <f>'[2]CAXIAS I'!$G43</f>
        <v>43917</v>
      </c>
      <c r="F41" s="195" t="str">
        <f>'[2]CAXIAS I'!$H43</f>
        <v>INDETERMINADO</v>
      </c>
      <c r="G41" s="196">
        <f>'[2]CAXIAS I'!$I43</f>
        <v>0</v>
      </c>
      <c r="H41" s="197">
        <f>'[2]CAXIAS I'!$J43</f>
        <v>0</v>
      </c>
      <c r="I41" s="201">
        <f>'[2]CAXIAS I'!$K43</f>
        <v>0</v>
      </c>
    </row>
    <row r="42" spans="1:9">
      <c r="A42" s="205" t="str">
        <f>'[2]CAXIAS I'!$C44</f>
        <v>LOCAÇÃO DE BEBEDOURO</v>
      </c>
      <c r="B42" s="193" t="str">
        <f>'[2]CAXIAS I'!$D44</f>
        <v>F V B COMERCIO E SERVICOS DE MAQUINAS LTDA</v>
      </c>
      <c r="C42" s="192" t="str">
        <f>'[2]CAXIAS I'!$E44</f>
        <v>06.022.597/0001-51</v>
      </c>
      <c r="D42" s="194" t="str">
        <f>'[2]CAXIAS I'!$F44</f>
        <v>VALOR FIXO</v>
      </c>
      <c r="E42" s="195">
        <f>'[2]CAXIAS I'!$G44</f>
        <v>43917</v>
      </c>
      <c r="F42" s="195" t="str">
        <f>'[2]CAXIAS I'!$H44</f>
        <v>INDETERMINADO</v>
      </c>
      <c r="G42" s="196">
        <f>'[2]CAXIAS I'!$I44</f>
        <v>0</v>
      </c>
      <c r="H42" s="197">
        <f>'[2]CAXIAS I'!$J44</f>
        <v>0</v>
      </c>
      <c r="I42" s="201">
        <f>'[2]CAXIAS I'!$K44</f>
        <v>0</v>
      </c>
    </row>
    <row r="43" spans="1:9">
      <c r="A43" s="205" t="str">
        <f>'[2]CAXIAS I'!$C45</f>
        <v>SERVIÇOS ESPECIFICOS E INERENTES À SEGURANÇA DO TRABALHO E SAÚDE OCUPACIONAL</v>
      </c>
      <c r="B43" s="193" t="str">
        <f>'[2]CAXIAS I'!$D45</f>
        <v xml:space="preserve">CJF ASSESSORIA EM SEGURANCA DO TRABALHO E SAUDE OCUPACIONAL LTDA </v>
      </c>
      <c r="C43" s="192" t="str">
        <f>'[2]CAXIAS I'!$E45</f>
        <v>11.857.102/0001-44</v>
      </c>
      <c r="D43" s="194" t="str">
        <f>'[2]CAXIAS I'!$F45</f>
        <v>VALOR MENSAL BASEADO NO NÚMERO DE COLABORADOS ACRESCIDO DOS EXAMES REALIZADOS</v>
      </c>
      <c r="E43" s="195">
        <f>'[2]CAXIAS I'!$G45</f>
        <v>43917</v>
      </c>
      <c r="F43" s="195" t="str">
        <f>'[2]CAXIAS I'!$H45</f>
        <v>INDETERMINADO</v>
      </c>
      <c r="G43" s="196">
        <f>'[2]CAXIAS I'!$I45</f>
        <v>0</v>
      </c>
      <c r="H43" s="197">
        <f>'[2]CAXIAS I'!$J45</f>
        <v>0</v>
      </c>
      <c r="I43" s="201">
        <f>'[2]CAXIAS I'!$K45</f>
        <v>0</v>
      </c>
    </row>
    <row r="44" spans="1:9">
      <c r="A44" s="205" t="str">
        <f>'[2]CAXIAS I'!$C46</f>
        <v>SERVIÇOS DE RADIOLOGIA</v>
      </c>
      <c r="B44" s="193" t="str">
        <f>'[2]CAXIAS I'!$D46</f>
        <v>RADIOLOGIA EM FOCO LTDA</v>
      </c>
      <c r="C44" s="192" t="str">
        <f>'[2]CAXIAS I'!$E46</f>
        <v>26.069.744/0001-56</v>
      </c>
      <c r="D44" s="194" t="str">
        <f>'[2]CAXIAS I'!$F46</f>
        <v>VALOR FIXO</v>
      </c>
      <c r="E44" s="195">
        <f>'[2]CAXIAS I'!$G46</f>
        <v>43917</v>
      </c>
      <c r="F44" s="195" t="str">
        <f>'[2]CAXIAS I'!$H46</f>
        <v>INDETERMINADO</v>
      </c>
      <c r="G44" s="196">
        <f>'[2]CAXIAS I'!$I46</f>
        <v>37000</v>
      </c>
      <c r="H44" s="197">
        <f>'[2]CAXIAS I'!$J46</f>
        <v>37000</v>
      </c>
      <c r="I44" s="201">
        <f>'[2]CAXIAS I'!$K46</f>
        <v>71615</v>
      </c>
    </row>
    <row r="45" spans="1:9">
      <c r="A45" s="205" t="str">
        <f>'[2]CAXIAS I'!$C47</f>
        <v>SEGURO PREDIAL</v>
      </c>
      <c r="B45" s="193" t="str">
        <f>'[2]CAXIAS I'!$D47</f>
        <v>TOKIO MARINE SEGURADORA S/A</v>
      </c>
      <c r="C45" s="192" t="str">
        <f>'[2]CAXIAS I'!$E47</f>
        <v>33.164.021/0001- 00</v>
      </c>
      <c r="D45" s="194" t="str">
        <f>'[2]CAXIAS I'!$F47</f>
        <v>VALOR FIXO</v>
      </c>
      <c r="E45" s="195">
        <f>'[2]CAXIAS I'!$G47</f>
        <v>43917</v>
      </c>
      <c r="F45" s="195">
        <f>'[2]CAXIAS I'!$H47</f>
        <v>44231</v>
      </c>
      <c r="G45" s="196" t="str">
        <f>'[2]CAXIAS I'!$I47</f>
        <v>-</v>
      </c>
      <c r="H45" s="197">
        <f>'[2]CAXIAS I'!$J47</f>
        <v>199.81</v>
      </c>
      <c r="I45" s="201">
        <f>'[2]CAXIAS I'!$K47</f>
        <v>0</v>
      </c>
    </row>
    <row r="46" spans="1:9">
      <c r="A46" s="205" t="str">
        <f>'[2]CAXIAS I'!$C48</f>
        <v>LOCAÇÃO DE EQUIPAMENTOS DE INFORMÁTICA</v>
      </c>
      <c r="B46" s="193" t="str">
        <f>'[2]CAXIAS I'!$D48</f>
        <v xml:space="preserve">MITSUKAWA BRASIL COMERCIAL EIRELI ME  </v>
      </c>
      <c r="C46" s="192" t="str">
        <f>'[2]CAXIAS I'!$E48</f>
        <v>10.634.531/0002-70</v>
      </c>
      <c r="D46" s="194" t="str">
        <f>'[2]CAXIAS I'!$F48</f>
        <v>VALOR FIXO</v>
      </c>
      <c r="E46" s="195">
        <f>'[2]CAXIAS I'!$G48</f>
        <v>43917</v>
      </c>
      <c r="F46" s="195" t="str">
        <f>'[2]CAXIAS I'!$H48</f>
        <v>INDETERMINADO</v>
      </c>
      <c r="G46" s="196">
        <f>'[2]CAXIAS I'!$I48</f>
        <v>1225</v>
      </c>
      <c r="H46" s="197">
        <f>'[2]CAXIAS I'!$J48</f>
        <v>1225</v>
      </c>
      <c r="I46" s="201">
        <f>'[2]CAXIAS I'!$K48</f>
        <v>72310</v>
      </c>
    </row>
    <row r="47" spans="1:9">
      <c r="A47" s="205" t="str">
        <f>'[2]CAXIAS I'!$C49</f>
        <v>LOCAÇÃO DE EQUIPAMENTOS DE INFORMÁTICA</v>
      </c>
      <c r="B47" s="193" t="str">
        <f>'[2]CAXIAS I'!$D49</f>
        <v xml:space="preserve">MITSUKAWA BRASIL COMERCIAL EIRELI ME  </v>
      </c>
      <c r="C47" s="192" t="str">
        <f>'[2]CAXIAS I'!$E49</f>
        <v>10.634.531/0002-70</v>
      </c>
      <c r="D47" s="194" t="str">
        <f>'[2]CAXIAS I'!$F49</f>
        <v>VALOR FIXO</v>
      </c>
      <c r="E47" s="195">
        <f>'[2]CAXIAS I'!$G49</f>
        <v>43917</v>
      </c>
      <c r="F47" s="195" t="str">
        <f>'[2]CAXIAS I'!$H49</f>
        <v>INDETERMINADO</v>
      </c>
      <c r="G47" s="196">
        <f>'[2]CAXIAS I'!$I49</f>
        <v>1225</v>
      </c>
      <c r="H47" s="197">
        <f>'[2]CAXIAS I'!$J49</f>
        <v>1225</v>
      </c>
      <c r="I47" s="201">
        <f>'[2]CAXIAS I'!$K49</f>
        <v>70909</v>
      </c>
    </row>
    <row r="48" spans="1:9">
      <c r="A48" s="205" t="str">
        <f>'[2]CAXIAS I'!$C50</f>
        <v>SERVIÇOS DE TRANSPORTES E FRETE</v>
      </c>
      <c r="B48" s="193" t="str">
        <f>'[2]CAXIAS I'!$D50</f>
        <v>TALENTOS MUDANÇAS</v>
      </c>
      <c r="C48" s="192" t="str">
        <f>'[2]CAXIAS I'!$E50</f>
        <v>13.250.500/0001-23</v>
      </c>
      <c r="D48" s="194" t="str">
        <f>'[2]CAXIAS I'!$F50</f>
        <v>VALOR FIXO</v>
      </c>
      <c r="E48" s="195">
        <f>'[2]CAXIAS I'!$G50</f>
        <v>43917</v>
      </c>
      <c r="F48" s="195" t="str">
        <f>'[2]CAXIAS I'!$H50</f>
        <v>INDETERMINADO</v>
      </c>
      <c r="G48" s="196" t="str">
        <f>'[2]CAXIAS I'!$I50</f>
        <v>-</v>
      </c>
      <c r="H48" s="197">
        <f>'[2]CAXIAS I'!$J50</f>
        <v>300</v>
      </c>
      <c r="I48" s="201">
        <f>'[2]CAXIAS I'!$K50</f>
        <v>72307</v>
      </c>
    </row>
    <row r="49" spans="1:9">
      <c r="A49" s="205" t="str">
        <f>'[2]CAXIAS I'!$C51</f>
        <v>SERVIÇO DE LABORATÓRIO</v>
      </c>
      <c r="B49" s="193" t="str">
        <f>'[2]CAXIAS I'!$D51</f>
        <v>FLUXO DIAGNÓSTICOS</v>
      </c>
      <c r="C49" s="192" t="str">
        <f>'[2]CAXIAS I'!$E51</f>
        <v>07.384.701/0001-10</v>
      </c>
      <c r="D49" s="194" t="str">
        <f>'[2]CAXIAS I'!$F51</f>
        <v>VALOR FIXO</v>
      </c>
      <c r="E49" s="195">
        <f>'[2]CAXIAS I'!$G51</f>
        <v>43952</v>
      </c>
      <c r="F49" s="195" t="str">
        <f>'[2]CAXIAS I'!$H51</f>
        <v>INDETERMINADO</v>
      </c>
      <c r="G49" s="196">
        <f>'[2]CAXIAS I'!$I51</f>
        <v>60000</v>
      </c>
      <c r="H49" s="197">
        <f>'[2]CAXIAS I'!$J51</f>
        <v>56310</v>
      </c>
      <c r="I49" s="201">
        <f>'[2]CAXIAS I'!$K51</f>
        <v>72301</v>
      </c>
    </row>
    <row r="50" spans="1:9">
      <c r="A50" s="205" t="str">
        <f>'[2]CAXIAS I'!$C52</f>
        <v>SERVIÇO DE DETETIZAÇÃO</v>
      </c>
      <c r="B50" s="193" t="str">
        <f>'[2]CAXIAS I'!$D52</f>
        <v>KOLOMAN CONTROLE DE PRAGAS URBANAS LTDA ME</v>
      </c>
      <c r="C50" s="192" t="str">
        <f>'[2]CAXIAS I'!$E52</f>
        <v>02.858.244/0001-35</v>
      </c>
      <c r="D50" s="194" t="str">
        <f>'[2]CAXIAS I'!$F52</f>
        <v>VALOR FIXO</v>
      </c>
      <c r="E50" s="195" t="str">
        <f>'[2]CAXIAS I'!$G52</f>
        <v>ENTREGA</v>
      </c>
      <c r="F50" s="195" t="str">
        <f>'[2]CAXIAS I'!$H52</f>
        <v>INDETERMINADO</v>
      </c>
      <c r="G50" s="196">
        <f>'[2]CAXIAS I'!$I52</f>
        <v>0</v>
      </c>
      <c r="H50" s="197">
        <f>'[2]CAXIAS I'!$J52</f>
        <v>1335</v>
      </c>
      <c r="I50" s="201">
        <f>'[2]CAXIAS I'!$K52</f>
        <v>72703</v>
      </c>
    </row>
    <row r="51" spans="1:9">
      <c r="A51" s="205" t="str">
        <f>'[2]CAXIAS I'!$C53</f>
        <v>SERVIÇOS MÉDICOS E HOSPITALARES</v>
      </c>
      <c r="B51" s="193" t="str">
        <f>'[2]CAXIAS I'!$D53</f>
        <v>MEDPLUS</v>
      </c>
      <c r="C51" s="192" t="str">
        <f>'[2]CAXIAS I'!$E53</f>
        <v>27.243.049/0001-21</v>
      </c>
      <c r="D51" s="194" t="str">
        <f>'[2]CAXIAS I'!$F53</f>
        <v>VALOR FIXO</v>
      </c>
      <c r="E51" s="195">
        <f>'[2]CAXIAS I'!$G53</f>
        <v>43916</v>
      </c>
      <c r="F51" s="195" t="str">
        <f>'[2]CAXIAS I'!$H53</f>
        <v>INDETERMINADO</v>
      </c>
      <c r="G51" s="196">
        <f>'[2]CAXIAS I'!$I53</f>
        <v>595050</v>
      </c>
      <c r="H51" s="197">
        <f>'[2]CAXIAS I'!$J53</f>
        <v>535719.26</v>
      </c>
      <c r="I51" s="201">
        <f>'[2]CAXIAS I'!$K53</f>
        <v>72101</v>
      </c>
    </row>
    <row r="52" spans="1:9">
      <c r="A52" s="205" t="str">
        <f>'[2]CAXIAS I'!$C54</f>
        <v>SERVIÇOS DE TRANSPORTES E FRETE</v>
      </c>
      <c r="B52" s="193" t="str">
        <f>'[2]CAXIAS I'!$D54</f>
        <v>TALENTOS MUDANÇAS</v>
      </c>
      <c r="C52" s="192" t="str">
        <f>'[2]CAXIAS I'!$E54</f>
        <v>13.250.500/0001-23</v>
      </c>
      <c r="D52" s="194" t="str">
        <f>'[2]CAXIAS I'!$F54</f>
        <v>VALOR FIXO</v>
      </c>
      <c r="E52" s="195">
        <f>'[2]CAXIAS I'!$G54</f>
        <v>43917</v>
      </c>
      <c r="F52" s="195" t="str">
        <f>'[2]CAXIAS I'!$H54</f>
        <v>INDETERMINADO</v>
      </c>
      <c r="G52" s="196" t="str">
        <f>'[2]CAXIAS I'!$I54</f>
        <v>-</v>
      </c>
      <c r="H52" s="197">
        <f>'[2]CAXIAS I'!$J54</f>
        <v>500</v>
      </c>
      <c r="I52" s="201">
        <f>'[2]CAXIAS I'!$K54</f>
        <v>72307</v>
      </c>
    </row>
    <row r="53" spans="1:9">
      <c r="A53" s="205" t="str">
        <f>'[2]CAXIAS I'!$C55</f>
        <v>SERVIÇO DE ENGENHARIA CLINICA</v>
      </c>
      <c r="B53" s="193" t="str">
        <f>'[2]CAXIAS I'!$D55</f>
        <v>NARCOMINAS ASSISTÊNCIA TECNICA LTDA</v>
      </c>
      <c r="C53" s="192" t="str">
        <f>'[2]CAXIAS I'!$E55</f>
        <v>04.740.449/0001-47</v>
      </c>
      <c r="D53" s="194" t="str">
        <f>'[2]CAXIAS I'!$F55</f>
        <v>VALOR FIXO</v>
      </c>
      <c r="E53" s="195">
        <f>'[2]CAXIAS I'!$G55</f>
        <v>43917</v>
      </c>
      <c r="F53" s="195" t="str">
        <f>'[2]CAXIAS I'!$H55</f>
        <v>INDETERMINADO</v>
      </c>
      <c r="G53" s="196">
        <f>'[2]CAXIAS I'!$I55</f>
        <v>4250</v>
      </c>
      <c r="H53" s="197">
        <f>'[2]CAXIAS I'!$J55</f>
        <v>4250</v>
      </c>
      <c r="I53" s="201">
        <f>'[2]CAXIAS I'!$K55</f>
        <v>70207</v>
      </c>
    </row>
    <row r="54" spans="1:9">
      <c r="A54" s="205" t="str">
        <f>'[2]CAXIAS I'!$C56</f>
        <v>SERVIÇO DE ENGENHARIA CLINICA</v>
      </c>
      <c r="B54" s="193" t="str">
        <f>'[2]CAXIAS I'!$D56</f>
        <v>NARCOMINAS ASSISTÊNCIA TECNICA LTDA</v>
      </c>
      <c r="C54" s="192" t="str">
        <f>'[2]CAXIAS I'!$E56</f>
        <v>04.740.449/0001-47</v>
      </c>
      <c r="D54" s="194" t="str">
        <f>'[2]CAXIAS I'!$F56</f>
        <v>VALOR FIXO</v>
      </c>
      <c r="E54" s="195">
        <f>'[2]CAXIAS I'!$G56</f>
        <v>43917</v>
      </c>
      <c r="F54" s="195" t="str">
        <f>'[2]CAXIAS I'!$H56</f>
        <v>INDETERMINADO</v>
      </c>
      <c r="G54" s="196">
        <f>'[2]CAXIAS I'!$I56</f>
        <v>4250</v>
      </c>
      <c r="H54" s="197">
        <f>'[2]CAXIAS I'!$J56</f>
        <v>4250</v>
      </c>
      <c r="I54" s="201">
        <f>'[2]CAXIAS I'!$K56</f>
        <v>70911</v>
      </c>
    </row>
    <row r="55" spans="1:9">
      <c r="A55" s="205" t="e">
        <f>'[2]CAXIAS I'!#REF!</f>
        <v>#REF!</v>
      </c>
      <c r="B55" s="193">
        <f>'[2]CAXIAS I'!$D57</f>
        <v>0</v>
      </c>
      <c r="C55" s="192">
        <f>'[2]CAXIAS I'!$E57</f>
        <v>0</v>
      </c>
      <c r="D55" s="194">
        <f>'[2]CAXIAS I'!$F57</f>
        <v>0</v>
      </c>
      <c r="E55" s="195">
        <f>'[2]CAXIAS I'!$G57</f>
        <v>0</v>
      </c>
      <c r="F55" s="195">
        <f>'[2]CAXIAS I'!$H57</f>
        <v>0</v>
      </c>
      <c r="G55" s="196">
        <f>'[2]CAXIAS I'!$I57</f>
        <v>0</v>
      </c>
      <c r="H55" s="197">
        <f>'[2]CAXIAS I'!$J57</f>
        <v>0</v>
      </c>
      <c r="I55" s="201">
        <f>'[2]CAXIAS I'!$K57</f>
        <v>0</v>
      </c>
    </row>
    <row r="56" spans="1:9">
      <c r="A56" s="205" t="e">
        <f>'[2]CAXIAS I'!#REF!</f>
        <v>#REF!</v>
      </c>
      <c r="B56" s="193">
        <f>'[2]CAXIAS I'!$D58</f>
        <v>0</v>
      </c>
      <c r="C56" s="192">
        <f>'[2]CAXIAS I'!$E58</f>
        <v>0</v>
      </c>
      <c r="D56" s="194">
        <f>'[2]CAXIAS I'!$F58</f>
        <v>0</v>
      </c>
      <c r="E56" s="195">
        <f>'[2]CAXIAS I'!$G58</f>
        <v>0</v>
      </c>
      <c r="F56" s="195">
        <f>'[2]CAXIAS I'!$H58</f>
        <v>0</v>
      </c>
      <c r="G56" s="196">
        <f>'[2]CAXIAS I'!$I58</f>
        <v>0</v>
      </c>
      <c r="H56" s="197">
        <f>'[2]CAXIAS I'!$J58</f>
        <v>0</v>
      </c>
      <c r="I56" s="201">
        <f>'[2]CAXIAS I'!$K58</f>
        <v>0</v>
      </c>
    </row>
    <row r="57" spans="1:9">
      <c r="A57" s="205" t="e">
        <f>'[2]CAXIAS I'!#REF!</f>
        <v>#REF!</v>
      </c>
      <c r="B57" s="193">
        <f>'[2]CAXIAS I'!$D59</f>
        <v>0</v>
      </c>
      <c r="C57" s="192">
        <f>'[2]CAXIAS I'!$E59</f>
        <v>0</v>
      </c>
      <c r="D57" s="194">
        <f>'[2]CAXIAS I'!$F59</f>
        <v>0</v>
      </c>
      <c r="E57" s="195">
        <f>'[2]CAXIAS I'!$G59</f>
        <v>0</v>
      </c>
      <c r="F57" s="195">
        <f>'[2]CAXIAS I'!$H59</f>
        <v>0</v>
      </c>
      <c r="G57" s="196">
        <f>'[2]CAXIAS I'!$I59</f>
        <v>0</v>
      </c>
      <c r="H57" s="197">
        <f>'[2]CAXIAS I'!$J59</f>
        <v>0</v>
      </c>
      <c r="I57" s="201">
        <f>'[2]CAXIAS I'!$K59</f>
        <v>0</v>
      </c>
    </row>
    <row r="58" spans="1:9">
      <c r="A58" s="205" t="e">
        <f>'[2]CAXIAS I'!#REF!</f>
        <v>#REF!</v>
      </c>
      <c r="B58" s="193">
        <f>'[2]CAXIAS I'!$D60</f>
        <v>0</v>
      </c>
      <c r="C58" s="192">
        <f>'[2]CAXIAS I'!$E60</f>
        <v>0</v>
      </c>
      <c r="D58" s="194">
        <f>'[2]CAXIAS I'!$F60</f>
        <v>0</v>
      </c>
      <c r="E58" s="195">
        <f>'[2]CAXIAS I'!$G60</f>
        <v>0</v>
      </c>
      <c r="F58" s="195">
        <f>'[2]CAXIAS I'!$H60</f>
        <v>0</v>
      </c>
      <c r="G58" s="196">
        <f>'[2]CAXIAS I'!$I60</f>
        <v>0</v>
      </c>
      <c r="H58" s="197">
        <f>'[2]CAXIAS I'!$J60</f>
        <v>0</v>
      </c>
      <c r="I58" s="201">
        <f>'[2]CAXIAS I'!$K60</f>
        <v>0</v>
      </c>
    </row>
    <row r="59" spans="1:9">
      <c r="A59" s="205" t="e">
        <f>'[2]CAXIAS I'!#REF!</f>
        <v>#REF!</v>
      </c>
      <c r="B59" s="193">
        <f>'[2]CAXIAS I'!$D61</f>
        <v>0</v>
      </c>
      <c r="C59" s="192">
        <f>'[2]CAXIAS I'!$E61</f>
        <v>0</v>
      </c>
      <c r="D59" s="194">
        <f>'[2]CAXIAS I'!$F61</f>
        <v>0</v>
      </c>
      <c r="E59" s="195">
        <f>'[2]CAXIAS I'!$G61</f>
        <v>0</v>
      </c>
      <c r="F59" s="195">
        <f>'[2]CAXIAS I'!$H61</f>
        <v>0</v>
      </c>
      <c r="G59" s="196">
        <f>'[2]CAXIAS I'!$I61</f>
        <v>0</v>
      </c>
      <c r="H59" s="197">
        <f>'[2]CAXIAS I'!$J61</f>
        <v>0</v>
      </c>
      <c r="I59" s="201">
        <f>'[2]CAXIAS I'!$K61</f>
        <v>0</v>
      </c>
    </row>
    <row r="60" spans="1:9">
      <c r="A60" s="205" t="e">
        <f>'[2]CAXIAS I'!#REF!</f>
        <v>#REF!</v>
      </c>
      <c r="B60" s="193">
        <f>'[2]CAXIAS I'!$D62</f>
        <v>0</v>
      </c>
      <c r="C60" s="192">
        <f>'[2]CAXIAS I'!$E62</f>
        <v>0</v>
      </c>
      <c r="D60" s="194">
        <f>'[2]CAXIAS I'!$F62</f>
        <v>0</v>
      </c>
      <c r="E60" s="195">
        <f>'[2]CAXIAS I'!$G62</f>
        <v>0</v>
      </c>
      <c r="F60" s="195">
        <f>'[2]CAXIAS I'!$H62</f>
        <v>0</v>
      </c>
      <c r="G60" s="196">
        <f>'[2]CAXIAS I'!$I62</f>
        <v>0</v>
      </c>
      <c r="H60" s="197">
        <f>'[2]CAXIAS I'!$J62</f>
        <v>0</v>
      </c>
      <c r="I60" s="201">
        <f>'[2]CAXIAS I'!$K62</f>
        <v>0</v>
      </c>
    </row>
    <row r="61" spans="1:9" ht="15.6">
      <c r="A61" s="492"/>
      <c r="B61" s="492"/>
      <c r="C61" s="492"/>
      <c r="D61" s="492"/>
      <c r="E61" s="492"/>
      <c r="F61" s="492"/>
      <c r="G61" s="190">
        <f>SUM(G7:G60)</f>
        <v>979387.58000000007</v>
      </c>
      <c r="H61" s="191">
        <f>SUM(H7:H60)</f>
        <v>964277.19</v>
      </c>
      <c r="I61" s="202"/>
    </row>
    <row r="63" spans="1:9" ht="15.6">
      <c r="A63" s="485" t="s">
        <v>134</v>
      </c>
      <c r="B63" s="486"/>
      <c r="C63" s="486"/>
      <c r="D63" s="486"/>
      <c r="E63" s="486"/>
      <c r="F63" s="486"/>
      <c r="G63" s="486"/>
      <c r="H63" s="486"/>
      <c r="I63" s="203"/>
    </row>
    <row r="64" spans="1:9" ht="15.6">
      <c r="A64" s="485" t="s">
        <v>135</v>
      </c>
      <c r="B64" s="486"/>
      <c r="C64" s="486"/>
      <c r="D64" s="486"/>
      <c r="E64" s="486"/>
      <c r="F64" s="486"/>
      <c r="G64" s="486"/>
      <c r="H64" s="486"/>
      <c r="I64" s="203"/>
    </row>
    <row r="65" spans="1:9" ht="15.6">
      <c r="A65" s="485" t="s">
        <v>136</v>
      </c>
      <c r="B65" s="486"/>
      <c r="C65" s="486"/>
      <c r="D65" s="486"/>
      <c r="E65" s="486"/>
      <c r="F65" s="486"/>
      <c r="G65" s="486"/>
      <c r="H65" s="486"/>
      <c r="I65" s="203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94" t="str">
        <f>INICIO!C5</f>
        <v>UNIDADE: HOSPITAL E MATERNIDADE SÃO LUCAS</v>
      </c>
      <c r="B1" s="495"/>
      <c r="C1" s="495"/>
      <c r="D1" s="495"/>
      <c r="E1" s="495"/>
      <c r="F1" s="495"/>
      <c r="G1" s="495"/>
      <c r="H1" s="495"/>
      <c r="I1" s="73"/>
      <c r="J1" s="73"/>
      <c r="K1" s="74"/>
      <c r="L1" s="88" t="str">
        <f>INICIO!C6</f>
        <v>MÊS: 07/2022</v>
      </c>
    </row>
    <row r="2" spans="1:12">
      <c r="A2" s="496" t="str">
        <f>INICIO!C5</f>
        <v>UNIDADE: HOSPITAL E MATERNIDADE SÃO LUCAS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8"/>
    </row>
    <row r="3" spans="1:12">
      <c r="A3" s="499" t="s">
        <v>137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1"/>
    </row>
    <row r="4" spans="1:12">
      <c r="A4" s="502"/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4"/>
    </row>
    <row r="5" spans="1:12" ht="36">
      <c r="A5" s="75" t="s">
        <v>138</v>
      </c>
      <c r="B5" s="76" t="s">
        <v>139</v>
      </c>
      <c r="C5" s="76" t="s">
        <v>140</v>
      </c>
      <c r="D5" s="76"/>
      <c r="E5" s="76" t="s">
        <v>141</v>
      </c>
      <c r="F5" s="76" t="s">
        <v>142</v>
      </c>
      <c r="G5" s="76" t="s">
        <v>143</v>
      </c>
      <c r="H5" s="76" t="s">
        <v>144</v>
      </c>
      <c r="I5" s="76" t="s">
        <v>145</v>
      </c>
      <c r="J5" s="76" t="s">
        <v>146</v>
      </c>
      <c r="K5" s="76" t="s">
        <v>147</v>
      </c>
      <c r="L5" s="77" t="s">
        <v>148</v>
      </c>
    </row>
    <row r="6" spans="1:12">
      <c r="A6" s="69"/>
      <c r="B6" s="82"/>
      <c r="C6" s="82"/>
      <c r="D6" s="82"/>
      <c r="E6" s="82" t="s">
        <v>149</v>
      </c>
      <c r="F6" s="83" t="s">
        <v>149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" thickBot="1">
      <c r="A51" s="505" t="s">
        <v>150</v>
      </c>
      <c r="B51" s="506"/>
      <c r="C51" s="506"/>
      <c r="D51" s="506"/>
      <c r="E51" s="507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6">
      <c r="A53" s="493" t="s">
        <v>151</v>
      </c>
      <c r="B53" s="493"/>
      <c r="C53" s="493"/>
      <c r="D53" s="493"/>
      <c r="E53" s="493"/>
      <c r="F53" s="493"/>
      <c r="G53" s="493"/>
      <c r="H53" s="493"/>
      <c r="I53" s="493"/>
      <c r="J53" s="493"/>
      <c r="K53" s="57"/>
      <c r="L53" s="57"/>
    </row>
    <row r="54" spans="1:12" ht="15.6">
      <c r="A54" s="493"/>
      <c r="B54" s="493"/>
      <c r="C54" s="493"/>
      <c r="D54" s="493"/>
      <c r="E54" s="493"/>
      <c r="F54" s="493"/>
      <c r="G54" s="493"/>
      <c r="H54" s="493"/>
      <c r="I54" s="493"/>
      <c r="J54" s="493"/>
      <c r="K54" s="57"/>
      <c r="L54" s="57"/>
    </row>
    <row r="55" spans="1:12" ht="15.6">
      <c r="A55" s="493"/>
      <c r="B55" s="493"/>
      <c r="C55" s="493"/>
      <c r="D55" s="493"/>
      <c r="E55" s="493"/>
      <c r="F55" s="493"/>
      <c r="G55" s="493"/>
      <c r="H55" s="493"/>
      <c r="I55" s="493"/>
      <c r="J55" s="493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11" t="str">
        <f>INICIO!C4</f>
        <v>OS: INSTITUTO DIVA ALVES DO BRASIL - IDAB</v>
      </c>
      <c r="B1" s="512"/>
      <c r="C1" s="512"/>
      <c r="D1" s="512"/>
      <c r="E1" s="512"/>
      <c r="F1" s="127" t="str">
        <f>INICIO!C6</f>
        <v>MÊS: 07/2022</v>
      </c>
    </row>
    <row r="2" spans="1:6">
      <c r="A2" s="513" t="str">
        <f>INICIO!C5</f>
        <v>UNIDADE: HOSPITAL E MATERNIDADE SÃO LUCAS</v>
      </c>
      <c r="B2" s="514"/>
      <c r="C2" s="514"/>
      <c r="D2" s="514"/>
      <c r="E2" s="514"/>
      <c r="F2" s="515"/>
    </row>
    <row r="3" spans="1:6">
      <c r="A3" s="516" t="s">
        <v>169</v>
      </c>
      <c r="B3" s="517"/>
      <c r="C3" s="517"/>
      <c r="D3" s="517"/>
      <c r="E3" s="517"/>
      <c r="F3" s="518"/>
    </row>
    <row r="4" spans="1:6">
      <c r="A4" s="519"/>
      <c r="B4" s="520"/>
      <c r="C4" s="520"/>
      <c r="D4" s="520"/>
      <c r="E4" s="520"/>
      <c r="F4" s="521"/>
    </row>
    <row r="5" spans="1:6">
      <c r="A5" s="124" t="s">
        <v>170</v>
      </c>
      <c r="B5" s="125" t="s">
        <v>171</v>
      </c>
      <c r="C5" s="125" t="s">
        <v>172</v>
      </c>
      <c r="D5" s="125" t="s">
        <v>57</v>
      </c>
      <c r="E5" s="125" t="s">
        <v>142</v>
      </c>
      <c r="F5" s="126" t="s">
        <v>146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" thickBot="1">
      <c r="A55" s="508" t="s">
        <v>150</v>
      </c>
      <c r="B55" s="509"/>
      <c r="C55" s="509"/>
      <c r="D55" s="510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2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66" customWidth="1"/>
    <col min="23" max="23" width="12" style="208" customWidth="1"/>
    <col min="24" max="24" width="18.33203125" customWidth="1"/>
    <col min="25" max="25" width="15.6640625" customWidth="1"/>
    <col min="26" max="26" width="9.109375" style="166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1" t="s">
        <v>173</v>
      </c>
      <c r="B1" s="128" t="s">
        <v>174</v>
      </c>
      <c r="C1" s="128" t="s">
        <v>175</v>
      </c>
      <c r="D1" s="128" t="s">
        <v>176</v>
      </c>
      <c r="E1" s="128" t="s">
        <v>177</v>
      </c>
      <c r="F1" s="129" t="s">
        <v>178</v>
      </c>
      <c r="G1" s="128" t="s">
        <v>179</v>
      </c>
      <c r="H1" s="128" t="s">
        <v>180</v>
      </c>
      <c r="I1" s="130" t="s">
        <v>181</v>
      </c>
      <c r="J1" s="131" t="s">
        <v>182</v>
      </c>
      <c r="K1" s="132" t="s">
        <v>183</v>
      </c>
      <c r="L1" s="128" t="s">
        <v>184</v>
      </c>
      <c r="M1" s="133" t="s">
        <v>185</v>
      </c>
      <c r="N1" s="130" t="s">
        <v>186</v>
      </c>
      <c r="O1" s="128" t="s">
        <v>187</v>
      </c>
      <c r="P1" s="134" t="s">
        <v>188</v>
      </c>
      <c r="Q1" s="138" t="s">
        <v>189</v>
      </c>
      <c r="R1" s="135" t="s">
        <v>190</v>
      </c>
      <c r="S1" s="128" t="s">
        <v>191</v>
      </c>
      <c r="T1" s="136" t="s">
        <v>192</v>
      </c>
      <c r="U1" s="128" t="s">
        <v>193</v>
      </c>
      <c r="V1" s="164" t="s">
        <v>194</v>
      </c>
      <c r="W1" s="207" t="s">
        <v>195</v>
      </c>
      <c r="X1" s="128" t="s">
        <v>196</v>
      </c>
      <c r="Y1" s="128" t="s">
        <v>197</v>
      </c>
      <c r="Z1" s="164" t="s">
        <v>198</v>
      </c>
      <c r="AA1" s="128" t="s">
        <v>199</v>
      </c>
      <c r="AB1" s="128" t="s">
        <v>200</v>
      </c>
      <c r="AC1" s="128" t="s">
        <v>201</v>
      </c>
      <c r="AD1" s="128" t="s">
        <v>202</v>
      </c>
      <c r="AE1" s="128" t="s">
        <v>203</v>
      </c>
      <c r="AF1" s="128" t="s">
        <v>204</v>
      </c>
      <c r="AG1" s="128" t="s">
        <v>205</v>
      </c>
      <c r="AH1" s="128" t="s">
        <v>206</v>
      </c>
      <c r="AI1" s="128" t="s">
        <v>2</v>
      </c>
      <c r="AJ1" s="128" t="s">
        <v>207</v>
      </c>
      <c r="AK1" s="128" t="s">
        <v>208</v>
      </c>
      <c r="AL1" s="128" t="s">
        <v>209</v>
      </c>
      <c r="AM1" s="128" t="s">
        <v>210</v>
      </c>
      <c r="AN1" s="128" t="s">
        <v>211</v>
      </c>
      <c r="AO1" s="128" t="s">
        <v>212</v>
      </c>
      <c r="AP1" s="128" t="s">
        <v>213</v>
      </c>
      <c r="AQ1" s="137" t="s">
        <v>214</v>
      </c>
      <c r="AR1" s="137" t="s">
        <v>215</v>
      </c>
      <c r="AS1" s="128" t="s">
        <v>216</v>
      </c>
      <c r="AT1" s="128" t="s">
        <v>217</v>
      </c>
      <c r="AU1" s="128" t="s">
        <v>218</v>
      </c>
      <c r="AV1" s="128" t="s">
        <v>219</v>
      </c>
      <c r="AW1" s="128" t="s">
        <v>220</v>
      </c>
      <c r="AX1" s="128" t="s">
        <v>221</v>
      </c>
      <c r="AY1" s="139" t="s">
        <v>222</v>
      </c>
      <c r="AZ1" s="128" t="s">
        <v>223</v>
      </c>
      <c r="BA1" s="128" t="s">
        <v>224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6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6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6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6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6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6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6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6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6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6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6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6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6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6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6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6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6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6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6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6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6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6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6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6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6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6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6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6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6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6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6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6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6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6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6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6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6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6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6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6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6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6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6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6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6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6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6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6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6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6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6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6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6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6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6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6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6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6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6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6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6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6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6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6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6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6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6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6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6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6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6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6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6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6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6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6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6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6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6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6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6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6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6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6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6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6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6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6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6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6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6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6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6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6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6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6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6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6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6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6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6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6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6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6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6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6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6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6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6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6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6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6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6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6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6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6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6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6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6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6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6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6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6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6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6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6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6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6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6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6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6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6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6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6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6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6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6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6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6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6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6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6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6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6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6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6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6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6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6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6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6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6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6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6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6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6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6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6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6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6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6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6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6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6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6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6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6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6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6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6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6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6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6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6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6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6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6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6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6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6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6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6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6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6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6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6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6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6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6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6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6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6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6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6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6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6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6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6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6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6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6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6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6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6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6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6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6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6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6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6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6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6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6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6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6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6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6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6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6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6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6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6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6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6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6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6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6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6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59"/>
  <sheetViews>
    <sheetView topLeftCell="C1" zoomScale="85" zoomScaleNormal="85" workbookViewId="0">
      <selection activeCell="E222" sqref="E222"/>
    </sheetView>
  </sheetViews>
  <sheetFormatPr defaultRowHeight="14.4"/>
  <cols>
    <col min="1" max="1" width="18.6640625" style="210" customWidth="1"/>
    <col min="2" max="2" width="20.109375" style="210" customWidth="1"/>
    <col min="3" max="3" width="38.6640625" style="210" customWidth="1"/>
    <col min="4" max="4" width="53.6640625" style="210" customWidth="1"/>
    <col min="5" max="5" width="68.33203125" style="210" customWidth="1"/>
    <col min="6" max="6" width="13.88671875" style="210" customWidth="1"/>
    <col min="7" max="8" width="12.44140625" style="210" customWidth="1"/>
    <col min="9" max="9" width="35.5546875" style="210" customWidth="1"/>
    <col min="10" max="10" width="23.33203125" style="210" customWidth="1"/>
    <col min="11" max="11" width="12.6640625" style="210" customWidth="1"/>
    <col min="12" max="12" width="11.33203125" style="210" customWidth="1"/>
    <col min="13" max="13" width="16.33203125" style="210" customWidth="1"/>
    <col min="14" max="14" width="30" style="210" customWidth="1"/>
    <col min="15" max="15" width="93.5546875" style="210" customWidth="1"/>
    <col min="16" max="256" width="8.88671875" style="210"/>
    <col min="257" max="257" width="18.6640625" style="210" customWidth="1"/>
    <col min="258" max="258" width="20.109375" style="210" customWidth="1"/>
    <col min="259" max="259" width="38.6640625" style="210" customWidth="1"/>
    <col min="260" max="260" width="53.6640625" style="210" customWidth="1"/>
    <col min="261" max="261" width="62.6640625" style="210" customWidth="1"/>
    <col min="262" max="262" width="13.88671875" style="210" customWidth="1"/>
    <col min="263" max="264" width="12.44140625" style="210" customWidth="1"/>
    <col min="265" max="265" width="35.5546875" style="210" customWidth="1"/>
    <col min="266" max="266" width="23.33203125" style="210" customWidth="1"/>
    <col min="267" max="267" width="12.6640625" style="210" customWidth="1"/>
    <col min="268" max="268" width="11.33203125" style="210" customWidth="1"/>
    <col min="269" max="269" width="16.33203125" style="210" customWidth="1"/>
    <col min="270" max="270" width="30" style="210" customWidth="1"/>
    <col min="271" max="271" width="93.5546875" style="210" customWidth="1"/>
    <col min="272" max="512" width="8.88671875" style="210"/>
    <col min="513" max="513" width="18.6640625" style="210" customWidth="1"/>
    <col min="514" max="514" width="20.109375" style="210" customWidth="1"/>
    <col min="515" max="515" width="38.6640625" style="210" customWidth="1"/>
    <col min="516" max="516" width="53.6640625" style="210" customWidth="1"/>
    <col min="517" max="517" width="62.6640625" style="210" customWidth="1"/>
    <col min="518" max="518" width="13.88671875" style="210" customWidth="1"/>
    <col min="519" max="520" width="12.44140625" style="210" customWidth="1"/>
    <col min="521" max="521" width="35.5546875" style="210" customWidth="1"/>
    <col min="522" max="522" width="23.33203125" style="210" customWidth="1"/>
    <col min="523" max="523" width="12.6640625" style="210" customWidth="1"/>
    <col min="524" max="524" width="11.33203125" style="210" customWidth="1"/>
    <col min="525" max="525" width="16.33203125" style="210" customWidth="1"/>
    <col min="526" max="526" width="30" style="210" customWidth="1"/>
    <col min="527" max="527" width="93.5546875" style="210" customWidth="1"/>
    <col min="528" max="768" width="8.88671875" style="210"/>
    <col min="769" max="769" width="18.6640625" style="210" customWidth="1"/>
    <col min="770" max="770" width="20.109375" style="210" customWidth="1"/>
    <col min="771" max="771" width="38.6640625" style="210" customWidth="1"/>
    <col min="772" max="772" width="53.6640625" style="210" customWidth="1"/>
    <col min="773" max="773" width="62.6640625" style="210" customWidth="1"/>
    <col min="774" max="774" width="13.88671875" style="210" customWidth="1"/>
    <col min="775" max="776" width="12.44140625" style="210" customWidth="1"/>
    <col min="777" max="777" width="35.5546875" style="210" customWidth="1"/>
    <col min="778" max="778" width="23.33203125" style="210" customWidth="1"/>
    <col min="779" max="779" width="12.6640625" style="210" customWidth="1"/>
    <col min="780" max="780" width="11.33203125" style="210" customWidth="1"/>
    <col min="781" max="781" width="16.33203125" style="210" customWidth="1"/>
    <col min="782" max="782" width="30" style="210" customWidth="1"/>
    <col min="783" max="783" width="93.5546875" style="210" customWidth="1"/>
    <col min="784" max="1024" width="8.88671875" style="210"/>
    <col min="1025" max="1025" width="18.6640625" style="210" customWidth="1"/>
    <col min="1026" max="1026" width="20.109375" style="210" customWidth="1"/>
    <col min="1027" max="1027" width="38.6640625" style="210" customWidth="1"/>
    <col min="1028" max="1028" width="53.6640625" style="210" customWidth="1"/>
    <col min="1029" max="1029" width="62.6640625" style="210" customWidth="1"/>
    <col min="1030" max="1030" width="13.88671875" style="210" customWidth="1"/>
    <col min="1031" max="1032" width="12.44140625" style="210" customWidth="1"/>
    <col min="1033" max="1033" width="35.5546875" style="210" customWidth="1"/>
    <col min="1034" max="1034" width="23.33203125" style="210" customWidth="1"/>
    <col min="1035" max="1035" width="12.6640625" style="210" customWidth="1"/>
    <col min="1036" max="1036" width="11.33203125" style="210" customWidth="1"/>
    <col min="1037" max="1037" width="16.33203125" style="210" customWidth="1"/>
    <col min="1038" max="1038" width="30" style="210" customWidth="1"/>
    <col min="1039" max="1039" width="93.5546875" style="210" customWidth="1"/>
    <col min="1040" max="1280" width="8.88671875" style="210"/>
    <col min="1281" max="1281" width="18.6640625" style="210" customWidth="1"/>
    <col min="1282" max="1282" width="20.109375" style="210" customWidth="1"/>
    <col min="1283" max="1283" width="38.6640625" style="210" customWidth="1"/>
    <col min="1284" max="1284" width="53.6640625" style="210" customWidth="1"/>
    <col min="1285" max="1285" width="62.6640625" style="210" customWidth="1"/>
    <col min="1286" max="1286" width="13.88671875" style="210" customWidth="1"/>
    <col min="1287" max="1288" width="12.44140625" style="210" customWidth="1"/>
    <col min="1289" max="1289" width="35.5546875" style="210" customWidth="1"/>
    <col min="1290" max="1290" width="23.33203125" style="210" customWidth="1"/>
    <col min="1291" max="1291" width="12.6640625" style="210" customWidth="1"/>
    <col min="1292" max="1292" width="11.33203125" style="210" customWidth="1"/>
    <col min="1293" max="1293" width="16.33203125" style="210" customWidth="1"/>
    <col min="1294" max="1294" width="30" style="210" customWidth="1"/>
    <col min="1295" max="1295" width="93.5546875" style="210" customWidth="1"/>
    <col min="1296" max="1536" width="8.88671875" style="210"/>
    <col min="1537" max="1537" width="18.6640625" style="210" customWidth="1"/>
    <col min="1538" max="1538" width="20.109375" style="210" customWidth="1"/>
    <col min="1539" max="1539" width="38.6640625" style="210" customWidth="1"/>
    <col min="1540" max="1540" width="53.6640625" style="210" customWidth="1"/>
    <col min="1541" max="1541" width="62.6640625" style="210" customWidth="1"/>
    <col min="1542" max="1542" width="13.88671875" style="210" customWidth="1"/>
    <col min="1543" max="1544" width="12.44140625" style="210" customWidth="1"/>
    <col min="1545" max="1545" width="35.5546875" style="210" customWidth="1"/>
    <col min="1546" max="1546" width="23.33203125" style="210" customWidth="1"/>
    <col min="1547" max="1547" width="12.6640625" style="210" customWidth="1"/>
    <col min="1548" max="1548" width="11.33203125" style="210" customWidth="1"/>
    <col min="1549" max="1549" width="16.33203125" style="210" customWidth="1"/>
    <col min="1550" max="1550" width="30" style="210" customWidth="1"/>
    <col min="1551" max="1551" width="93.5546875" style="210" customWidth="1"/>
    <col min="1552" max="1792" width="8.88671875" style="210"/>
    <col min="1793" max="1793" width="18.6640625" style="210" customWidth="1"/>
    <col min="1794" max="1794" width="20.109375" style="210" customWidth="1"/>
    <col min="1795" max="1795" width="38.6640625" style="210" customWidth="1"/>
    <col min="1796" max="1796" width="53.6640625" style="210" customWidth="1"/>
    <col min="1797" max="1797" width="62.6640625" style="210" customWidth="1"/>
    <col min="1798" max="1798" width="13.88671875" style="210" customWidth="1"/>
    <col min="1799" max="1800" width="12.44140625" style="210" customWidth="1"/>
    <col min="1801" max="1801" width="35.5546875" style="210" customWidth="1"/>
    <col min="1802" max="1802" width="23.33203125" style="210" customWidth="1"/>
    <col min="1803" max="1803" width="12.6640625" style="210" customWidth="1"/>
    <col min="1804" max="1804" width="11.33203125" style="210" customWidth="1"/>
    <col min="1805" max="1805" width="16.33203125" style="210" customWidth="1"/>
    <col min="1806" max="1806" width="30" style="210" customWidth="1"/>
    <col min="1807" max="1807" width="93.5546875" style="210" customWidth="1"/>
    <col min="1808" max="2048" width="8.88671875" style="210"/>
    <col min="2049" max="2049" width="18.6640625" style="210" customWidth="1"/>
    <col min="2050" max="2050" width="20.109375" style="210" customWidth="1"/>
    <col min="2051" max="2051" width="38.6640625" style="210" customWidth="1"/>
    <col min="2052" max="2052" width="53.6640625" style="210" customWidth="1"/>
    <col min="2053" max="2053" width="62.6640625" style="210" customWidth="1"/>
    <col min="2054" max="2054" width="13.88671875" style="210" customWidth="1"/>
    <col min="2055" max="2056" width="12.44140625" style="210" customWidth="1"/>
    <col min="2057" max="2057" width="35.5546875" style="210" customWidth="1"/>
    <col min="2058" max="2058" width="23.33203125" style="210" customWidth="1"/>
    <col min="2059" max="2059" width="12.6640625" style="210" customWidth="1"/>
    <col min="2060" max="2060" width="11.33203125" style="210" customWidth="1"/>
    <col min="2061" max="2061" width="16.33203125" style="210" customWidth="1"/>
    <col min="2062" max="2062" width="30" style="210" customWidth="1"/>
    <col min="2063" max="2063" width="93.5546875" style="210" customWidth="1"/>
    <col min="2064" max="2304" width="8.88671875" style="210"/>
    <col min="2305" max="2305" width="18.6640625" style="210" customWidth="1"/>
    <col min="2306" max="2306" width="20.109375" style="210" customWidth="1"/>
    <col min="2307" max="2307" width="38.6640625" style="210" customWidth="1"/>
    <col min="2308" max="2308" width="53.6640625" style="210" customWidth="1"/>
    <col min="2309" max="2309" width="62.6640625" style="210" customWidth="1"/>
    <col min="2310" max="2310" width="13.88671875" style="210" customWidth="1"/>
    <col min="2311" max="2312" width="12.44140625" style="210" customWidth="1"/>
    <col min="2313" max="2313" width="35.5546875" style="210" customWidth="1"/>
    <col min="2314" max="2314" width="23.33203125" style="210" customWidth="1"/>
    <col min="2315" max="2315" width="12.6640625" style="210" customWidth="1"/>
    <col min="2316" max="2316" width="11.33203125" style="210" customWidth="1"/>
    <col min="2317" max="2317" width="16.33203125" style="210" customWidth="1"/>
    <col min="2318" max="2318" width="30" style="210" customWidth="1"/>
    <col min="2319" max="2319" width="93.5546875" style="210" customWidth="1"/>
    <col min="2320" max="2560" width="8.88671875" style="210"/>
    <col min="2561" max="2561" width="18.6640625" style="210" customWidth="1"/>
    <col min="2562" max="2562" width="20.109375" style="210" customWidth="1"/>
    <col min="2563" max="2563" width="38.6640625" style="210" customWidth="1"/>
    <col min="2564" max="2564" width="53.6640625" style="210" customWidth="1"/>
    <col min="2565" max="2565" width="62.6640625" style="210" customWidth="1"/>
    <col min="2566" max="2566" width="13.88671875" style="210" customWidth="1"/>
    <col min="2567" max="2568" width="12.44140625" style="210" customWidth="1"/>
    <col min="2569" max="2569" width="35.5546875" style="210" customWidth="1"/>
    <col min="2570" max="2570" width="23.33203125" style="210" customWidth="1"/>
    <col min="2571" max="2571" width="12.6640625" style="210" customWidth="1"/>
    <col min="2572" max="2572" width="11.33203125" style="210" customWidth="1"/>
    <col min="2573" max="2573" width="16.33203125" style="210" customWidth="1"/>
    <col min="2574" max="2574" width="30" style="210" customWidth="1"/>
    <col min="2575" max="2575" width="93.5546875" style="210" customWidth="1"/>
    <col min="2576" max="2816" width="8.88671875" style="210"/>
    <col min="2817" max="2817" width="18.6640625" style="210" customWidth="1"/>
    <col min="2818" max="2818" width="20.109375" style="210" customWidth="1"/>
    <col min="2819" max="2819" width="38.6640625" style="210" customWidth="1"/>
    <col min="2820" max="2820" width="53.6640625" style="210" customWidth="1"/>
    <col min="2821" max="2821" width="62.6640625" style="210" customWidth="1"/>
    <col min="2822" max="2822" width="13.88671875" style="210" customWidth="1"/>
    <col min="2823" max="2824" width="12.44140625" style="210" customWidth="1"/>
    <col min="2825" max="2825" width="35.5546875" style="210" customWidth="1"/>
    <col min="2826" max="2826" width="23.33203125" style="210" customWidth="1"/>
    <col min="2827" max="2827" width="12.6640625" style="210" customWidth="1"/>
    <col min="2828" max="2828" width="11.33203125" style="210" customWidth="1"/>
    <col min="2829" max="2829" width="16.33203125" style="210" customWidth="1"/>
    <col min="2830" max="2830" width="30" style="210" customWidth="1"/>
    <col min="2831" max="2831" width="93.5546875" style="210" customWidth="1"/>
    <col min="2832" max="3072" width="8.88671875" style="210"/>
    <col min="3073" max="3073" width="18.6640625" style="210" customWidth="1"/>
    <col min="3074" max="3074" width="20.109375" style="210" customWidth="1"/>
    <col min="3075" max="3075" width="38.6640625" style="210" customWidth="1"/>
    <col min="3076" max="3076" width="53.6640625" style="210" customWidth="1"/>
    <col min="3077" max="3077" width="62.6640625" style="210" customWidth="1"/>
    <col min="3078" max="3078" width="13.88671875" style="210" customWidth="1"/>
    <col min="3079" max="3080" width="12.44140625" style="210" customWidth="1"/>
    <col min="3081" max="3081" width="35.5546875" style="210" customWidth="1"/>
    <col min="3082" max="3082" width="23.33203125" style="210" customWidth="1"/>
    <col min="3083" max="3083" width="12.6640625" style="210" customWidth="1"/>
    <col min="3084" max="3084" width="11.33203125" style="210" customWidth="1"/>
    <col min="3085" max="3085" width="16.33203125" style="210" customWidth="1"/>
    <col min="3086" max="3086" width="30" style="210" customWidth="1"/>
    <col min="3087" max="3087" width="93.5546875" style="210" customWidth="1"/>
    <col min="3088" max="3328" width="8.88671875" style="210"/>
    <col min="3329" max="3329" width="18.6640625" style="210" customWidth="1"/>
    <col min="3330" max="3330" width="20.109375" style="210" customWidth="1"/>
    <col min="3331" max="3331" width="38.6640625" style="210" customWidth="1"/>
    <col min="3332" max="3332" width="53.6640625" style="210" customWidth="1"/>
    <col min="3333" max="3333" width="62.6640625" style="210" customWidth="1"/>
    <col min="3334" max="3334" width="13.88671875" style="210" customWidth="1"/>
    <col min="3335" max="3336" width="12.44140625" style="210" customWidth="1"/>
    <col min="3337" max="3337" width="35.5546875" style="210" customWidth="1"/>
    <col min="3338" max="3338" width="23.33203125" style="210" customWidth="1"/>
    <col min="3339" max="3339" width="12.6640625" style="210" customWidth="1"/>
    <col min="3340" max="3340" width="11.33203125" style="210" customWidth="1"/>
    <col min="3341" max="3341" width="16.33203125" style="210" customWidth="1"/>
    <col min="3342" max="3342" width="30" style="210" customWidth="1"/>
    <col min="3343" max="3343" width="93.5546875" style="210" customWidth="1"/>
    <col min="3344" max="3584" width="8.88671875" style="210"/>
    <col min="3585" max="3585" width="18.6640625" style="210" customWidth="1"/>
    <col min="3586" max="3586" width="20.109375" style="210" customWidth="1"/>
    <col min="3587" max="3587" width="38.6640625" style="210" customWidth="1"/>
    <col min="3588" max="3588" width="53.6640625" style="210" customWidth="1"/>
    <col min="3589" max="3589" width="62.6640625" style="210" customWidth="1"/>
    <col min="3590" max="3590" width="13.88671875" style="210" customWidth="1"/>
    <col min="3591" max="3592" width="12.44140625" style="210" customWidth="1"/>
    <col min="3593" max="3593" width="35.5546875" style="210" customWidth="1"/>
    <col min="3594" max="3594" width="23.33203125" style="210" customWidth="1"/>
    <col min="3595" max="3595" width="12.6640625" style="210" customWidth="1"/>
    <col min="3596" max="3596" width="11.33203125" style="210" customWidth="1"/>
    <col min="3597" max="3597" width="16.33203125" style="210" customWidth="1"/>
    <col min="3598" max="3598" width="30" style="210" customWidth="1"/>
    <col min="3599" max="3599" width="93.5546875" style="210" customWidth="1"/>
    <col min="3600" max="3840" width="8.88671875" style="210"/>
    <col min="3841" max="3841" width="18.6640625" style="210" customWidth="1"/>
    <col min="3842" max="3842" width="20.109375" style="210" customWidth="1"/>
    <col min="3843" max="3843" width="38.6640625" style="210" customWidth="1"/>
    <col min="3844" max="3844" width="53.6640625" style="210" customWidth="1"/>
    <col min="3845" max="3845" width="62.6640625" style="210" customWidth="1"/>
    <col min="3846" max="3846" width="13.88671875" style="210" customWidth="1"/>
    <col min="3847" max="3848" width="12.44140625" style="210" customWidth="1"/>
    <col min="3849" max="3849" width="35.5546875" style="210" customWidth="1"/>
    <col min="3850" max="3850" width="23.33203125" style="210" customWidth="1"/>
    <col min="3851" max="3851" width="12.6640625" style="210" customWidth="1"/>
    <col min="3852" max="3852" width="11.33203125" style="210" customWidth="1"/>
    <col min="3853" max="3853" width="16.33203125" style="210" customWidth="1"/>
    <col min="3854" max="3854" width="30" style="210" customWidth="1"/>
    <col min="3855" max="3855" width="93.5546875" style="210" customWidth="1"/>
    <col min="3856" max="4096" width="8.88671875" style="210"/>
    <col min="4097" max="4097" width="18.6640625" style="210" customWidth="1"/>
    <col min="4098" max="4098" width="20.109375" style="210" customWidth="1"/>
    <col min="4099" max="4099" width="38.6640625" style="210" customWidth="1"/>
    <col min="4100" max="4100" width="53.6640625" style="210" customWidth="1"/>
    <col min="4101" max="4101" width="62.6640625" style="210" customWidth="1"/>
    <col min="4102" max="4102" width="13.88671875" style="210" customWidth="1"/>
    <col min="4103" max="4104" width="12.44140625" style="210" customWidth="1"/>
    <col min="4105" max="4105" width="35.5546875" style="210" customWidth="1"/>
    <col min="4106" max="4106" width="23.33203125" style="210" customWidth="1"/>
    <col min="4107" max="4107" width="12.6640625" style="210" customWidth="1"/>
    <col min="4108" max="4108" width="11.33203125" style="210" customWidth="1"/>
    <col min="4109" max="4109" width="16.33203125" style="210" customWidth="1"/>
    <col min="4110" max="4110" width="30" style="210" customWidth="1"/>
    <col min="4111" max="4111" width="93.5546875" style="210" customWidth="1"/>
    <col min="4112" max="4352" width="8.88671875" style="210"/>
    <col min="4353" max="4353" width="18.6640625" style="210" customWidth="1"/>
    <col min="4354" max="4354" width="20.109375" style="210" customWidth="1"/>
    <col min="4355" max="4355" width="38.6640625" style="210" customWidth="1"/>
    <col min="4356" max="4356" width="53.6640625" style="210" customWidth="1"/>
    <col min="4357" max="4357" width="62.6640625" style="210" customWidth="1"/>
    <col min="4358" max="4358" width="13.88671875" style="210" customWidth="1"/>
    <col min="4359" max="4360" width="12.44140625" style="210" customWidth="1"/>
    <col min="4361" max="4361" width="35.5546875" style="210" customWidth="1"/>
    <col min="4362" max="4362" width="23.33203125" style="210" customWidth="1"/>
    <col min="4363" max="4363" width="12.6640625" style="210" customWidth="1"/>
    <col min="4364" max="4364" width="11.33203125" style="210" customWidth="1"/>
    <col min="4365" max="4365" width="16.33203125" style="210" customWidth="1"/>
    <col min="4366" max="4366" width="30" style="210" customWidth="1"/>
    <col min="4367" max="4367" width="93.5546875" style="210" customWidth="1"/>
    <col min="4368" max="4608" width="8.88671875" style="210"/>
    <col min="4609" max="4609" width="18.6640625" style="210" customWidth="1"/>
    <col min="4610" max="4610" width="20.109375" style="210" customWidth="1"/>
    <col min="4611" max="4611" width="38.6640625" style="210" customWidth="1"/>
    <col min="4612" max="4612" width="53.6640625" style="210" customWidth="1"/>
    <col min="4613" max="4613" width="62.6640625" style="210" customWidth="1"/>
    <col min="4614" max="4614" width="13.88671875" style="210" customWidth="1"/>
    <col min="4615" max="4616" width="12.44140625" style="210" customWidth="1"/>
    <col min="4617" max="4617" width="35.5546875" style="210" customWidth="1"/>
    <col min="4618" max="4618" width="23.33203125" style="210" customWidth="1"/>
    <col min="4619" max="4619" width="12.6640625" style="210" customWidth="1"/>
    <col min="4620" max="4620" width="11.33203125" style="210" customWidth="1"/>
    <col min="4621" max="4621" width="16.33203125" style="210" customWidth="1"/>
    <col min="4622" max="4622" width="30" style="210" customWidth="1"/>
    <col min="4623" max="4623" width="93.5546875" style="210" customWidth="1"/>
    <col min="4624" max="4864" width="8.88671875" style="210"/>
    <col min="4865" max="4865" width="18.6640625" style="210" customWidth="1"/>
    <col min="4866" max="4866" width="20.109375" style="210" customWidth="1"/>
    <col min="4867" max="4867" width="38.6640625" style="210" customWidth="1"/>
    <col min="4868" max="4868" width="53.6640625" style="210" customWidth="1"/>
    <col min="4869" max="4869" width="62.6640625" style="210" customWidth="1"/>
    <col min="4870" max="4870" width="13.88671875" style="210" customWidth="1"/>
    <col min="4871" max="4872" width="12.44140625" style="210" customWidth="1"/>
    <col min="4873" max="4873" width="35.5546875" style="210" customWidth="1"/>
    <col min="4874" max="4874" width="23.33203125" style="210" customWidth="1"/>
    <col min="4875" max="4875" width="12.6640625" style="210" customWidth="1"/>
    <col min="4876" max="4876" width="11.33203125" style="210" customWidth="1"/>
    <col min="4877" max="4877" width="16.33203125" style="210" customWidth="1"/>
    <col min="4878" max="4878" width="30" style="210" customWidth="1"/>
    <col min="4879" max="4879" width="93.5546875" style="210" customWidth="1"/>
    <col min="4880" max="5120" width="8.88671875" style="210"/>
    <col min="5121" max="5121" width="18.6640625" style="210" customWidth="1"/>
    <col min="5122" max="5122" width="20.109375" style="210" customWidth="1"/>
    <col min="5123" max="5123" width="38.6640625" style="210" customWidth="1"/>
    <col min="5124" max="5124" width="53.6640625" style="210" customWidth="1"/>
    <col min="5125" max="5125" width="62.6640625" style="210" customWidth="1"/>
    <col min="5126" max="5126" width="13.88671875" style="210" customWidth="1"/>
    <col min="5127" max="5128" width="12.44140625" style="210" customWidth="1"/>
    <col min="5129" max="5129" width="35.5546875" style="210" customWidth="1"/>
    <col min="5130" max="5130" width="23.33203125" style="210" customWidth="1"/>
    <col min="5131" max="5131" width="12.6640625" style="210" customWidth="1"/>
    <col min="5132" max="5132" width="11.33203125" style="210" customWidth="1"/>
    <col min="5133" max="5133" width="16.33203125" style="210" customWidth="1"/>
    <col min="5134" max="5134" width="30" style="210" customWidth="1"/>
    <col min="5135" max="5135" width="93.5546875" style="210" customWidth="1"/>
    <col min="5136" max="5376" width="8.88671875" style="210"/>
    <col min="5377" max="5377" width="18.6640625" style="210" customWidth="1"/>
    <col min="5378" max="5378" width="20.109375" style="210" customWidth="1"/>
    <col min="5379" max="5379" width="38.6640625" style="210" customWidth="1"/>
    <col min="5380" max="5380" width="53.6640625" style="210" customWidth="1"/>
    <col min="5381" max="5381" width="62.6640625" style="210" customWidth="1"/>
    <col min="5382" max="5382" width="13.88671875" style="210" customWidth="1"/>
    <col min="5383" max="5384" width="12.44140625" style="210" customWidth="1"/>
    <col min="5385" max="5385" width="35.5546875" style="210" customWidth="1"/>
    <col min="5386" max="5386" width="23.33203125" style="210" customWidth="1"/>
    <col min="5387" max="5387" width="12.6640625" style="210" customWidth="1"/>
    <col min="5388" max="5388" width="11.33203125" style="210" customWidth="1"/>
    <col min="5389" max="5389" width="16.33203125" style="210" customWidth="1"/>
    <col min="5390" max="5390" width="30" style="210" customWidth="1"/>
    <col min="5391" max="5391" width="93.5546875" style="210" customWidth="1"/>
    <col min="5392" max="5632" width="8.88671875" style="210"/>
    <col min="5633" max="5633" width="18.6640625" style="210" customWidth="1"/>
    <col min="5634" max="5634" width="20.109375" style="210" customWidth="1"/>
    <col min="5635" max="5635" width="38.6640625" style="210" customWidth="1"/>
    <col min="5636" max="5636" width="53.6640625" style="210" customWidth="1"/>
    <col min="5637" max="5637" width="62.6640625" style="210" customWidth="1"/>
    <col min="5638" max="5638" width="13.88671875" style="210" customWidth="1"/>
    <col min="5639" max="5640" width="12.44140625" style="210" customWidth="1"/>
    <col min="5641" max="5641" width="35.5546875" style="210" customWidth="1"/>
    <col min="5642" max="5642" width="23.33203125" style="210" customWidth="1"/>
    <col min="5643" max="5643" width="12.6640625" style="210" customWidth="1"/>
    <col min="5644" max="5644" width="11.33203125" style="210" customWidth="1"/>
    <col min="5645" max="5645" width="16.33203125" style="210" customWidth="1"/>
    <col min="5646" max="5646" width="30" style="210" customWidth="1"/>
    <col min="5647" max="5647" width="93.5546875" style="210" customWidth="1"/>
    <col min="5648" max="5888" width="8.88671875" style="210"/>
    <col min="5889" max="5889" width="18.6640625" style="210" customWidth="1"/>
    <col min="5890" max="5890" width="20.109375" style="210" customWidth="1"/>
    <col min="5891" max="5891" width="38.6640625" style="210" customWidth="1"/>
    <col min="5892" max="5892" width="53.6640625" style="210" customWidth="1"/>
    <col min="5893" max="5893" width="62.6640625" style="210" customWidth="1"/>
    <col min="5894" max="5894" width="13.88671875" style="210" customWidth="1"/>
    <col min="5895" max="5896" width="12.44140625" style="210" customWidth="1"/>
    <col min="5897" max="5897" width="35.5546875" style="210" customWidth="1"/>
    <col min="5898" max="5898" width="23.33203125" style="210" customWidth="1"/>
    <col min="5899" max="5899" width="12.6640625" style="210" customWidth="1"/>
    <col min="5900" max="5900" width="11.33203125" style="210" customWidth="1"/>
    <col min="5901" max="5901" width="16.33203125" style="210" customWidth="1"/>
    <col min="5902" max="5902" width="30" style="210" customWidth="1"/>
    <col min="5903" max="5903" width="93.5546875" style="210" customWidth="1"/>
    <col min="5904" max="6144" width="8.88671875" style="210"/>
    <col min="6145" max="6145" width="18.6640625" style="210" customWidth="1"/>
    <col min="6146" max="6146" width="20.109375" style="210" customWidth="1"/>
    <col min="6147" max="6147" width="38.6640625" style="210" customWidth="1"/>
    <col min="6148" max="6148" width="53.6640625" style="210" customWidth="1"/>
    <col min="6149" max="6149" width="62.6640625" style="210" customWidth="1"/>
    <col min="6150" max="6150" width="13.88671875" style="210" customWidth="1"/>
    <col min="6151" max="6152" width="12.44140625" style="210" customWidth="1"/>
    <col min="6153" max="6153" width="35.5546875" style="210" customWidth="1"/>
    <col min="6154" max="6154" width="23.33203125" style="210" customWidth="1"/>
    <col min="6155" max="6155" width="12.6640625" style="210" customWidth="1"/>
    <col min="6156" max="6156" width="11.33203125" style="210" customWidth="1"/>
    <col min="6157" max="6157" width="16.33203125" style="210" customWidth="1"/>
    <col min="6158" max="6158" width="30" style="210" customWidth="1"/>
    <col min="6159" max="6159" width="93.5546875" style="210" customWidth="1"/>
    <col min="6160" max="6400" width="8.88671875" style="210"/>
    <col min="6401" max="6401" width="18.6640625" style="210" customWidth="1"/>
    <col min="6402" max="6402" width="20.109375" style="210" customWidth="1"/>
    <col min="6403" max="6403" width="38.6640625" style="210" customWidth="1"/>
    <col min="6404" max="6404" width="53.6640625" style="210" customWidth="1"/>
    <col min="6405" max="6405" width="62.6640625" style="210" customWidth="1"/>
    <col min="6406" max="6406" width="13.88671875" style="210" customWidth="1"/>
    <col min="6407" max="6408" width="12.44140625" style="210" customWidth="1"/>
    <col min="6409" max="6409" width="35.5546875" style="210" customWidth="1"/>
    <col min="6410" max="6410" width="23.33203125" style="210" customWidth="1"/>
    <col min="6411" max="6411" width="12.6640625" style="210" customWidth="1"/>
    <col min="6412" max="6412" width="11.33203125" style="210" customWidth="1"/>
    <col min="6413" max="6413" width="16.33203125" style="210" customWidth="1"/>
    <col min="6414" max="6414" width="30" style="210" customWidth="1"/>
    <col min="6415" max="6415" width="93.5546875" style="210" customWidth="1"/>
    <col min="6416" max="6656" width="8.88671875" style="210"/>
    <col min="6657" max="6657" width="18.6640625" style="210" customWidth="1"/>
    <col min="6658" max="6658" width="20.109375" style="210" customWidth="1"/>
    <col min="6659" max="6659" width="38.6640625" style="210" customWidth="1"/>
    <col min="6660" max="6660" width="53.6640625" style="210" customWidth="1"/>
    <col min="6661" max="6661" width="62.6640625" style="210" customWidth="1"/>
    <col min="6662" max="6662" width="13.88671875" style="210" customWidth="1"/>
    <col min="6663" max="6664" width="12.44140625" style="210" customWidth="1"/>
    <col min="6665" max="6665" width="35.5546875" style="210" customWidth="1"/>
    <col min="6666" max="6666" width="23.33203125" style="210" customWidth="1"/>
    <col min="6667" max="6667" width="12.6640625" style="210" customWidth="1"/>
    <col min="6668" max="6668" width="11.33203125" style="210" customWidth="1"/>
    <col min="6669" max="6669" width="16.33203125" style="210" customWidth="1"/>
    <col min="6670" max="6670" width="30" style="210" customWidth="1"/>
    <col min="6671" max="6671" width="93.5546875" style="210" customWidth="1"/>
    <col min="6672" max="6912" width="8.88671875" style="210"/>
    <col min="6913" max="6913" width="18.6640625" style="210" customWidth="1"/>
    <col min="6914" max="6914" width="20.109375" style="210" customWidth="1"/>
    <col min="6915" max="6915" width="38.6640625" style="210" customWidth="1"/>
    <col min="6916" max="6916" width="53.6640625" style="210" customWidth="1"/>
    <col min="6917" max="6917" width="62.6640625" style="210" customWidth="1"/>
    <col min="6918" max="6918" width="13.88671875" style="210" customWidth="1"/>
    <col min="6919" max="6920" width="12.44140625" style="210" customWidth="1"/>
    <col min="6921" max="6921" width="35.5546875" style="210" customWidth="1"/>
    <col min="6922" max="6922" width="23.33203125" style="210" customWidth="1"/>
    <col min="6923" max="6923" width="12.6640625" style="210" customWidth="1"/>
    <col min="6924" max="6924" width="11.33203125" style="210" customWidth="1"/>
    <col min="6925" max="6925" width="16.33203125" style="210" customWidth="1"/>
    <col min="6926" max="6926" width="30" style="210" customWidth="1"/>
    <col min="6927" max="6927" width="93.5546875" style="210" customWidth="1"/>
    <col min="6928" max="7168" width="8.88671875" style="210"/>
    <col min="7169" max="7169" width="18.6640625" style="210" customWidth="1"/>
    <col min="7170" max="7170" width="20.109375" style="210" customWidth="1"/>
    <col min="7171" max="7171" width="38.6640625" style="210" customWidth="1"/>
    <col min="7172" max="7172" width="53.6640625" style="210" customWidth="1"/>
    <col min="7173" max="7173" width="62.6640625" style="210" customWidth="1"/>
    <col min="7174" max="7174" width="13.88671875" style="210" customWidth="1"/>
    <col min="7175" max="7176" width="12.44140625" style="210" customWidth="1"/>
    <col min="7177" max="7177" width="35.5546875" style="210" customWidth="1"/>
    <col min="7178" max="7178" width="23.33203125" style="210" customWidth="1"/>
    <col min="7179" max="7179" width="12.6640625" style="210" customWidth="1"/>
    <col min="7180" max="7180" width="11.33203125" style="210" customWidth="1"/>
    <col min="7181" max="7181" width="16.33203125" style="210" customWidth="1"/>
    <col min="7182" max="7182" width="30" style="210" customWidth="1"/>
    <col min="7183" max="7183" width="93.5546875" style="210" customWidth="1"/>
    <col min="7184" max="7424" width="8.88671875" style="210"/>
    <col min="7425" max="7425" width="18.6640625" style="210" customWidth="1"/>
    <col min="7426" max="7426" width="20.109375" style="210" customWidth="1"/>
    <col min="7427" max="7427" width="38.6640625" style="210" customWidth="1"/>
    <col min="7428" max="7428" width="53.6640625" style="210" customWidth="1"/>
    <col min="7429" max="7429" width="62.6640625" style="210" customWidth="1"/>
    <col min="7430" max="7430" width="13.88671875" style="210" customWidth="1"/>
    <col min="7431" max="7432" width="12.44140625" style="210" customWidth="1"/>
    <col min="7433" max="7433" width="35.5546875" style="210" customWidth="1"/>
    <col min="7434" max="7434" width="23.33203125" style="210" customWidth="1"/>
    <col min="7435" max="7435" width="12.6640625" style="210" customWidth="1"/>
    <col min="7436" max="7436" width="11.33203125" style="210" customWidth="1"/>
    <col min="7437" max="7437" width="16.33203125" style="210" customWidth="1"/>
    <col min="7438" max="7438" width="30" style="210" customWidth="1"/>
    <col min="7439" max="7439" width="93.5546875" style="210" customWidth="1"/>
    <col min="7440" max="7680" width="8.88671875" style="210"/>
    <col min="7681" max="7681" width="18.6640625" style="210" customWidth="1"/>
    <col min="7682" max="7682" width="20.109375" style="210" customWidth="1"/>
    <col min="7683" max="7683" width="38.6640625" style="210" customWidth="1"/>
    <col min="7684" max="7684" width="53.6640625" style="210" customWidth="1"/>
    <col min="7685" max="7685" width="62.6640625" style="210" customWidth="1"/>
    <col min="7686" max="7686" width="13.88671875" style="210" customWidth="1"/>
    <col min="7687" max="7688" width="12.44140625" style="210" customWidth="1"/>
    <col min="7689" max="7689" width="35.5546875" style="210" customWidth="1"/>
    <col min="7690" max="7690" width="23.33203125" style="210" customWidth="1"/>
    <col min="7691" max="7691" width="12.6640625" style="210" customWidth="1"/>
    <col min="7692" max="7692" width="11.33203125" style="210" customWidth="1"/>
    <col min="7693" max="7693" width="16.33203125" style="210" customWidth="1"/>
    <col min="7694" max="7694" width="30" style="210" customWidth="1"/>
    <col min="7695" max="7695" width="93.5546875" style="210" customWidth="1"/>
    <col min="7696" max="7936" width="8.88671875" style="210"/>
    <col min="7937" max="7937" width="18.6640625" style="210" customWidth="1"/>
    <col min="7938" max="7938" width="20.109375" style="210" customWidth="1"/>
    <col min="7939" max="7939" width="38.6640625" style="210" customWidth="1"/>
    <col min="7940" max="7940" width="53.6640625" style="210" customWidth="1"/>
    <col min="7941" max="7941" width="62.6640625" style="210" customWidth="1"/>
    <col min="7942" max="7942" width="13.88671875" style="210" customWidth="1"/>
    <col min="7943" max="7944" width="12.44140625" style="210" customWidth="1"/>
    <col min="7945" max="7945" width="35.5546875" style="210" customWidth="1"/>
    <col min="7946" max="7946" width="23.33203125" style="210" customWidth="1"/>
    <col min="7947" max="7947" width="12.6640625" style="210" customWidth="1"/>
    <col min="7948" max="7948" width="11.33203125" style="210" customWidth="1"/>
    <col min="7949" max="7949" width="16.33203125" style="210" customWidth="1"/>
    <col min="7950" max="7950" width="30" style="210" customWidth="1"/>
    <col min="7951" max="7951" width="93.5546875" style="210" customWidth="1"/>
    <col min="7952" max="8192" width="8.88671875" style="210"/>
    <col min="8193" max="8193" width="18.6640625" style="210" customWidth="1"/>
    <col min="8194" max="8194" width="20.109375" style="210" customWidth="1"/>
    <col min="8195" max="8195" width="38.6640625" style="210" customWidth="1"/>
    <col min="8196" max="8196" width="53.6640625" style="210" customWidth="1"/>
    <col min="8197" max="8197" width="62.6640625" style="210" customWidth="1"/>
    <col min="8198" max="8198" width="13.88671875" style="210" customWidth="1"/>
    <col min="8199" max="8200" width="12.44140625" style="210" customWidth="1"/>
    <col min="8201" max="8201" width="35.5546875" style="210" customWidth="1"/>
    <col min="8202" max="8202" width="23.33203125" style="210" customWidth="1"/>
    <col min="8203" max="8203" width="12.6640625" style="210" customWidth="1"/>
    <col min="8204" max="8204" width="11.33203125" style="210" customWidth="1"/>
    <col min="8205" max="8205" width="16.33203125" style="210" customWidth="1"/>
    <col min="8206" max="8206" width="30" style="210" customWidth="1"/>
    <col min="8207" max="8207" width="93.5546875" style="210" customWidth="1"/>
    <col min="8208" max="8448" width="8.88671875" style="210"/>
    <col min="8449" max="8449" width="18.6640625" style="210" customWidth="1"/>
    <col min="8450" max="8450" width="20.109375" style="210" customWidth="1"/>
    <col min="8451" max="8451" width="38.6640625" style="210" customWidth="1"/>
    <col min="8452" max="8452" width="53.6640625" style="210" customWidth="1"/>
    <col min="8453" max="8453" width="62.6640625" style="210" customWidth="1"/>
    <col min="8454" max="8454" width="13.88671875" style="210" customWidth="1"/>
    <col min="8455" max="8456" width="12.44140625" style="210" customWidth="1"/>
    <col min="8457" max="8457" width="35.5546875" style="210" customWidth="1"/>
    <col min="8458" max="8458" width="23.33203125" style="210" customWidth="1"/>
    <col min="8459" max="8459" width="12.6640625" style="210" customWidth="1"/>
    <col min="8460" max="8460" width="11.33203125" style="210" customWidth="1"/>
    <col min="8461" max="8461" width="16.33203125" style="210" customWidth="1"/>
    <col min="8462" max="8462" width="30" style="210" customWidth="1"/>
    <col min="8463" max="8463" width="93.5546875" style="210" customWidth="1"/>
    <col min="8464" max="8704" width="8.88671875" style="210"/>
    <col min="8705" max="8705" width="18.6640625" style="210" customWidth="1"/>
    <col min="8706" max="8706" width="20.109375" style="210" customWidth="1"/>
    <col min="8707" max="8707" width="38.6640625" style="210" customWidth="1"/>
    <col min="8708" max="8708" width="53.6640625" style="210" customWidth="1"/>
    <col min="8709" max="8709" width="62.6640625" style="210" customWidth="1"/>
    <col min="8710" max="8710" width="13.88671875" style="210" customWidth="1"/>
    <col min="8711" max="8712" width="12.44140625" style="210" customWidth="1"/>
    <col min="8713" max="8713" width="35.5546875" style="210" customWidth="1"/>
    <col min="8714" max="8714" width="23.33203125" style="210" customWidth="1"/>
    <col min="8715" max="8715" width="12.6640625" style="210" customWidth="1"/>
    <col min="8716" max="8716" width="11.33203125" style="210" customWidth="1"/>
    <col min="8717" max="8717" width="16.33203125" style="210" customWidth="1"/>
    <col min="8718" max="8718" width="30" style="210" customWidth="1"/>
    <col min="8719" max="8719" width="93.5546875" style="210" customWidth="1"/>
    <col min="8720" max="8960" width="8.88671875" style="210"/>
    <col min="8961" max="8961" width="18.6640625" style="210" customWidth="1"/>
    <col min="8962" max="8962" width="20.109375" style="210" customWidth="1"/>
    <col min="8963" max="8963" width="38.6640625" style="210" customWidth="1"/>
    <col min="8964" max="8964" width="53.6640625" style="210" customWidth="1"/>
    <col min="8965" max="8965" width="62.6640625" style="210" customWidth="1"/>
    <col min="8966" max="8966" width="13.88671875" style="210" customWidth="1"/>
    <col min="8967" max="8968" width="12.44140625" style="210" customWidth="1"/>
    <col min="8969" max="8969" width="35.5546875" style="210" customWidth="1"/>
    <col min="8970" max="8970" width="23.33203125" style="210" customWidth="1"/>
    <col min="8971" max="8971" width="12.6640625" style="210" customWidth="1"/>
    <col min="8972" max="8972" width="11.33203125" style="210" customWidth="1"/>
    <col min="8973" max="8973" width="16.33203125" style="210" customWidth="1"/>
    <col min="8974" max="8974" width="30" style="210" customWidth="1"/>
    <col min="8975" max="8975" width="93.5546875" style="210" customWidth="1"/>
    <col min="8976" max="9216" width="8.88671875" style="210"/>
    <col min="9217" max="9217" width="18.6640625" style="210" customWidth="1"/>
    <col min="9218" max="9218" width="20.109375" style="210" customWidth="1"/>
    <col min="9219" max="9219" width="38.6640625" style="210" customWidth="1"/>
    <col min="9220" max="9220" width="53.6640625" style="210" customWidth="1"/>
    <col min="9221" max="9221" width="62.6640625" style="210" customWidth="1"/>
    <col min="9222" max="9222" width="13.88671875" style="210" customWidth="1"/>
    <col min="9223" max="9224" width="12.44140625" style="210" customWidth="1"/>
    <col min="9225" max="9225" width="35.5546875" style="210" customWidth="1"/>
    <col min="9226" max="9226" width="23.33203125" style="210" customWidth="1"/>
    <col min="9227" max="9227" width="12.6640625" style="210" customWidth="1"/>
    <col min="9228" max="9228" width="11.33203125" style="210" customWidth="1"/>
    <col min="9229" max="9229" width="16.33203125" style="210" customWidth="1"/>
    <col min="9230" max="9230" width="30" style="210" customWidth="1"/>
    <col min="9231" max="9231" width="93.5546875" style="210" customWidth="1"/>
    <col min="9232" max="9472" width="8.88671875" style="210"/>
    <col min="9473" max="9473" width="18.6640625" style="210" customWidth="1"/>
    <col min="9474" max="9474" width="20.109375" style="210" customWidth="1"/>
    <col min="9475" max="9475" width="38.6640625" style="210" customWidth="1"/>
    <col min="9476" max="9476" width="53.6640625" style="210" customWidth="1"/>
    <col min="9477" max="9477" width="62.6640625" style="210" customWidth="1"/>
    <col min="9478" max="9478" width="13.88671875" style="210" customWidth="1"/>
    <col min="9479" max="9480" width="12.44140625" style="210" customWidth="1"/>
    <col min="9481" max="9481" width="35.5546875" style="210" customWidth="1"/>
    <col min="9482" max="9482" width="23.33203125" style="210" customWidth="1"/>
    <col min="9483" max="9483" width="12.6640625" style="210" customWidth="1"/>
    <col min="9484" max="9484" width="11.33203125" style="210" customWidth="1"/>
    <col min="9485" max="9485" width="16.33203125" style="210" customWidth="1"/>
    <col min="9486" max="9486" width="30" style="210" customWidth="1"/>
    <col min="9487" max="9487" width="93.5546875" style="210" customWidth="1"/>
    <col min="9488" max="9728" width="8.88671875" style="210"/>
    <col min="9729" max="9729" width="18.6640625" style="210" customWidth="1"/>
    <col min="9730" max="9730" width="20.109375" style="210" customWidth="1"/>
    <col min="9731" max="9731" width="38.6640625" style="210" customWidth="1"/>
    <col min="9732" max="9732" width="53.6640625" style="210" customWidth="1"/>
    <col min="9733" max="9733" width="62.6640625" style="210" customWidth="1"/>
    <col min="9734" max="9734" width="13.88671875" style="210" customWidth="1"/>
    <col min="9735" max="9736" width="12.44140625" style="210" customWidth="1"/>
    <col min="9737" max="9737" width="35.5546875" style="210" customWidth="1"/>
    <col min="9738" max="9738" width="23.33203125" style="210" customWidth="1"/>
    <col min="9739" max="9739" width="12.6640625" style="210" customWidth="1"/>
    <col min="9740" max="9740" width="11.33203125" style="210" customWidth="1"/>
    <col min="9741" max="9741" width="16.33203125" style="210" customWidth="1"/>
    <col min="9742" max="9742" width="30" style="210" customWidth="1"/>
    <col min="9743" max="9743" width="93.5546875" style="210" customWidth="1"/>
    <col min="9744" max="9984" width="8.88671875" style="210"/>
    <col min="9985" max="9985" width="18.6640625" style="210" customWidth="1"/>
    <col min="9986" max="9986" width="20.109375" style="210" customWidth="1"/>
    <col min="9987" max="9987" width="38.6640625" style="210" customWidth="1"/>
    <col min="9988" max="9988" width="53.6640625" style="210" customWidth="1"/>
    <col min="9989" max="9989" width="62.6640625" style="210" customWidth="1"/>
    <col min="9990" max="9990" width="13.88671875" style="210" customWidth="1"/>
    <col min="9991" max="9992" width="12.44140625" style="210" customWidth="1"/>
    <col min="9993" max="9993" width="35.5546875" style="210" customWidth="1"/>
    <col min="9994" max="9994" width="23.33203125" style="210" customWidth="1"/>
    <col min="9995" max="9995" width="12.6640625" style="210" customWidth="1"/>
    <col min="9996" max="9996" width="11.33203125" style="210" customWidth="1"/>
    <col min="9997" max="9997" width="16.33203125" style="210" customWidth="1"/>
    <col min="9998" max="9998" width="30" style="210" customWidth="1"/>
    <col min="9999" max="9999" width="93.5546875" style="210" customWidth="1"/>
    <col min="10000" max="10240" width="8.88671875" style="210"/>
    <col min="10241" max="10241" width="18.6640625" style="210" customWidth="1"/>
    <col min="10242" max="10242" width="20.109375" style="210" customWidth="1"/>
    <col min="10243" max="10243" width="38.6640625" style="210" customWidth="1"/>
    <col min="10244" max="10244" width="53.6640625" style="210" customWidth="1"/>
    <col min="10245" max="10245" width="62.6640625" style="210" customWidth="1"/>
    <col min="10246" max="10246" width="13.88671875" style="210" customWidth="1"/>
    <col min="10247" max="10248" width="12.44140625" style="210" customWidth="1"/>
    <col min="10249" max="10249" width="35.5546875" style="210" customWidth="1"/>
    <col min="10250" max="10250" width="23.33203125" style="210" customWidth="1"/>
    <col min="10251" max="10251" width="12.6640625" style="210" customWidth="1"/>
    <col min="10252" max="10252" width="11.33203125" style="210" customWidth="1"/>
    <col min="10253" max="10253" width="16.33203125" style="210" customWidth="1"/>
    <col min="10254" max="10254" width="30" style="210" customWidth="1"/>
    <col min="10255" max="10255" width="93.5546875" style="210" customWidth="1"/>
    <col min="10256" max="10496" width="8.88671875" style="210"/>
    <col min="10497" max="10497" width="18.6640625" style="210" customWidth="1"/>
    <col min="10498" max="10498" width="20.109375" style="210" customWidth="1"/>
    <col min="10499" max="10499" width="38.6640625" style="210" customWidth="1"/>
    <col min="10500" max="10500" width="53.6640625" style="210" customWidth="1"/>
    <col min="10501" max="10501" width="62.6640625" style="210" customWidth="1"/>
    <col min="10502" max="10502" width="13.88671875" style="210" customWidth="1"/>
    <col min="10503" max="10504" width="12.44140625" style="210" customWidth="1"/>
    <col min="10505" max="10505" width="35.5546875" style="210" customWidth="1"/>
    <col min="10506" max="10506" width="23.33203125" style="210" customWidth="1"/>
    <col min="10507" max="10507" width="12.6640625" style="210" customWidth="1"/>
    <col min="10508" max="10508" width="11.33203125" style="210" customWidth="1"/>
    <col min="10509" max="10509" width="16.33203125" style="210" customWidth="1"/>
    <col min="10510" max="10510" width="30" style="210" customWidth="1"/>
    <col min="10511" max="10511" width="93.5546875" style="210" customWidth="1"/>
    <col min="10512" max="10752" width="8.88671875" style="210"/>
    <col min="10753" max="10753" width="18.6640625" style="210" customWidth="1"/>
    <col min="10754" max="10754" width="20.109375" style="210" customWidth="1"/>
    <col min="10755" max="10755" width="38.6640625" style="210" customWidth="1"/>
    <col min="10756" max="10756" width="53.6640625" style="210" customWidth="1"/>
    <col min="10757" max="10757" width="62.6640625" style="210" customWidth="1"/>
    <col min="10758" max="10758" width="13.88671875" style="210" customWidth="1"/>
    <col min="10759" max="10760" width="12.44140625" style="210" customWidth="1"/>
    <col min="10761" max="10761" width="35.5546875" style="210" customWidth="1"/>
    <col min="10762" max="10762" width="23.33203125" style="210" customWidth="1"/>
    <col min="10763" max="10763" width="12.6640625" style="210" customWidth="1"/>
    <col min="10764" max="10764" width="11.33203125" style="210" customWidth="1"/>
    <col min="10765" max="10765" width="16.33203125" style="210" customWidth="1"/>
    <col min="10766" max="10766" width="30" style="210" customWidth="1"/>
    <col min="10767" max="10767" width="93.5546875" style="210" customWidth="1"/>
    <col min="10768" max="11008" width="8.88671875" style="210"/>
    <col min="11009" max="11009" width="18.6640625" style="210" customWidth="1"/>
    <col min="11010" max="11010" width="20.109375" style="210" customWidth="1"/>
    <col min="11011" max="11011" width="38.6640625" style="210" customWidth="1"/>
    <col min="11012" max="11012" width="53.6640625" style="210" customWidth="1"/>
    <col min="11013" max="11013" width="62.6640625" style="210" customWidth="1"/>
    <col min="11014" max="11014" width="13.88671875" style="210" customWidth="1"/>
    <col min="11015" max="11016" width="12.44140625" style="210" customWidth="1"/>
    <col min="11017" max="11017" width="35.5546875" style="210" customWidth="1"/>
    <col min="11018" max="11018" width="23.33203125" style="210" customWidth="1"/>
    <col min="11019" max="11019" width="12.6640625" style="210" customWidth="1"/>
    <col min="11020" max="11020" width="11.33203125" style="210" customWidth="1"/>
    <col min="11021" max="11021" width="16.33203125" style="210" customWidth="1"/>
    <col min="11022" max="11022" width="30" style="210" customWidth="1"/>
    <col min="11023" max="11023" width="93.5546875" style="210" customWidth="1"/>
    <col min="11024" max="11264" width="8.88671875" style="210"/>
    <col min="11265" max="11265" width="18.6640625" style="210" customWidth="1"/>
    <col min="11266" max="11266" width="20.109375" style="210" customWidth="1"/>
    <col min="11267" max="11267" width="38.6640625" style="210" customWidth="1"/>
    <col min="11268" max="11268" width="53.6640625" style="210" customWidth="1"/>
    <col min="11269" max="11269" width="62.6640625" style="210" customWidth="1"/>
    <col min="11270" max="11270" width="13.88671875" style="210" customWidth="1"/>
    <col min="11271" max="11272" width="12.44140625" style="210" customWidth="1"/>
    <col min="11273" max="11273" width="35.5546875" style="210" customWidth="1"/>
    <col min="11274" max="11274" width="23.33203125" style="210" customWidth="1"/>
    <col min="11275" max="11275" width="12.6640625" style="210" customWidth="1"/>
    <col min="11276" max="11276" width="11.33203125" style="210" customWidth="1"/>
    <col min="11277" max="11277" width="16.33203125" style="210" customWidth="1"/>
    <col min="11278" max="11278" width="30" style="210" customWidth="1"/>
    <col min="11279" max="11279" width="93.5546875" style="210" customWidth="1"/>
    <col min="11280" max="11520" width="8.88671875" style="210"/>
    <col min="11521" max="11521" width="18.6640625" style="210" customWidth="1"/>
    <col min="11522" max="11522" width="20.109375" style="210" customWidth="1"/>
    <col min="11523" max="11523" width="38.6640625" style="210" customWidth="1"/>
    <col min="11524" max="11524" width="53.6640625" style="210" customWidth="1"/>
    <col min="11525" max="11525" width="62.6640625" style="210" customWidth="1"/>
    <col min="11526" max="11526" width="13.88671875" style="210" customWidth="1"/>
    <col min="11527" max="11528" width="12.44140625" style="210" customWidth="1"/>
    <col min="11529" max="11529" width="35.5546875" style="210" customWidth="1"/>
    <col min="11530" max="11530" width="23.33203125" style="210" customWidth="1"/>
    <col min="11531" max="11531" width="12.6640625" style="210" customWidth="1"/>
    <col min="11532" max="11532" width="11.33203125" style="210" customWidth="1"/>
    <col min="11533" max="11533" width="16.33203125" style="210" customWidth="1"/>
    <col min="11534" max="11534" width="30" style="210" customWidth="1"/>
    <col min="11535" max="11535" width="93.5546875" style="210" customWidth="1"/>
    <col min="11536" max="11776" width="8.88671875" style="210"/>
    <col min="11777" max="11777" width="18.6640625" style="210" customWidth="1"/>
    <col min="11778" max="11778" width="20.109375" style="210" customWidth="1"/>
    <col min="11779" max="11779" width="38.6640625" style="210" customWidth="1"/>
    <col min="11780" max="11780" width="53.6640625" style="210" customWidth="1"/>
    <col min="11781" max="11781" width="62.6640625" style="210" customWidth="1"/>
    <col min="11782" max="11782" width="13.88671875" style="210" customWidth="1"/>
    <col min="11783" max="11784" width="12.44140625" style="210" customWidth="1"/>
    <col min="11785" max="11785" width="35.5546875" style="210" customWidth="1"/>
    <col min="11786" max="11786" width="23.33203125" style="210" customWidth="1"/>
    <col min="11787" max="11787" width="12.6640625" style="210" customWidth="1"/>
    <col min="11788" max="11788" width="11.33203125" style="210" customWidth="1"/>
    <col min="11789" max="11789" width="16.33203125" style="210" customWidth="1"/>
    <col min="11790" max="11790" width="30" style="210" customWidth="1"/>
    <col min="11791" max="11791" width="93.5546875" style="210" customWidth="1"/>
    <col min="11792" max="12032" width="8.88671875" style="210"/>
    <col min="12033" max="12033" width="18.6640625" style="210" customWidth="1"/>
    <col min="12034" max="12034" width="20.109375" style="210" customWidth="1"/>
    <col min="12035" max="12035" width="38.6640625" style="210" customWidth="1"/>
    <col min="12036" max="12036" width="53.6640625" style="210" customWidth="1"/>
    <col min="12037" max="12037" width="62.6640625" style="210" customWidth="1"/>
    <col min="12038" max="12038" width="13.88671875" style="210" customWidth="1"/>
    <col min="12039" max="12040" width="12.44140625" style="210" customWidth="1"/>
    <col min="12041" max="12041" width="35.5546875" style="210" customWidth="1"/>
    <col min="12042" max="12042" width="23.33203125" style="210" customWidth="1"/>
    <col min="12043" max="12043" width="12.6640625" style="210" customWidth="1"/>
    <col min="12044" max="12044" width="11.33203125" style="210" customWidth="1"/>
    <col min="12045" max="12045" width="16.33203125" style="210" customWidth="1"/>
    <col min="12046" max="12046" width="30" style="210" customWidth="1"/>
    <col min="12047" max="12047" width="93.5546875" style="210" customWidth="1"/>
    <col min="12048" max="12288" width="8.88671875" style="210"/>
    <col min="12289" max="12289" width="18.6640625" style="210" customWidth="1"/>
    <col min="12290" max="12290" width="20.109375" style="210" customWidth="1"/>
    <col min="12291" max="12291" width="38.6640625" style="210" customWidth="1"/>
    <col min="12292" max="12292" width="53.6640625" style="210" customWidth="1"/>
    <col min="12293" max="12293" width="62.6640625" style="210" customWidth="1"/>
    <col min="12294" max="12294" width="13.88671875" style="210" customWidth="1"/>
    <col min="12295" max="12296" width="12.44140625" style="210" customWidth="1"/>
    <col min="12297" max="12297" width="35.5546875" style="210" customWidth="1"/>
    <col min="12298" max="12298" width="23.33203125" style="210" customWidth="1"/>
    <col min="12299" max="12299" width="12.6640625" style="210" customWidth="1"/>
    <col min="12300" max="12300" width="11.33203125" style="210" customWidth="1"/>
    <col min="12301" max="12301" width="16.33203125" style="210" customWidth="1"/>
    <col min="12302" max="12302" width="30" style="210" customWidth="1"/>
    <col min="12303" max="12303" width="93.5546875" style="210" customWidth="1"/>
    <col min="12304" max="12544" width="8.88671875" style="210"/>
    <col min="12545" max="12545" width="18.6640625" style="210" customWidth="1"/>
    <col min="12546" max="12546" width="20.109375" style="210" customWidth="1"/>
    <col min="12547" max="12547" width="38.6640625" style="210" customWidth="1"/>
    <col min="12548" max="12548" width="53.6640625" style="210" customWidth="1"/>
    <col min="12549" max="12549" width="62.6640625" style="210" customWidth="1"/>
    <col min="12550" max="12550" width="13.88671875" style="210" customWidth="1"/>
    <col min="12551" max="12552" width="12.44140625" style="210" customWidth="1"/>
    <col min="12553" max="12553" width="35.5546875" style="210" customWidth="1"/>
    <col min="12554" max="12554" width="23.33203125" style="210" customWidth="1"/>
    <col min="12555" max="12555" width="12.6640625" style="210" customWidth="1"/>
    <col min="12556" max="12556" width="11.33203125" style="210" customWidth="1"/>
    <col min="12557" max="12557" width="16.33203125" style="210" customWidth="1"/>
    <col min="12558" max="12558" width="30" style="210" customWidth="1"/>
    <col min="12559" max="12559" width="93.5546875" style="210" customWidth="1"/>
    <col min="12560" max="12800" width="8.88671875" style="210"/>
    <col min="12801" max="12801" width="18.6640625" style="210" customWidth="1"/>
    <col min="12802" max="12802" width="20.109375" style="210" customWidth="1"/>
    <col min="12803" max="12803" width="38.6640625" style="210" customWidth="1"/>
    <col min="12804" max="12804" width="53.6640625" style="210" customWidth="1"/>
    <col min="12805" max="12805" width="62.6640625" style="210" customWidth="1"/>
    <col min="12806" max="12806" width="13.88671875" style="210" customWidth="1"/>
    <col min="12807" max="12808" width="12.44140625" style="210" customWidth="1"/>
    <col min="12809" max="12809" width="35.5546875" style="210" customWidth="1"/>
    <col min="12810" max="12810" width="23.33203125" style="210" customWidth="1"/>
    <col min="12811" max="12811" width="12.6640625" style="210" customWidth="1"/>
    <col min="12812" max="12812" width="11.33203125" style="210" customWidth="1"/>
    <col min="12813" max="12813" width="16.33203125" style="210" customWidth="1"/>
    <col min="12814" max="12814" width="30" style="210" customWidth="1"/>
    <col min="12815" max="12815" width="93.5546875" style="210" customWidth="1"/>
    <col min="12816" max="13056" width="8.88671875" style="210"/>
    <col min="13057" max="13057" width="18.6640625" style="210" customWidth="1"/>
    <col min="13058" max="13058" width="20.109375" style="210" customWidth="1"/>
    <col min="13059" max="13059" width="38.6640625" style="210" customWidth="1"/>
    <col min="13060" max="13060" width="53.6640625" style="210" customWidth="1"/>
    <col min="13061" max="13061" width="62.6640625" style="210" customWidth="1"/>
    <col min="13062" max="13062" width="13.88671875" style="210" customWidth="1"/>
    <col min="13063" max="13064" width="12.44140625" style="210" customWidth="1"/>
    <col min="13065" max="13065" width="35.5546875" style="210" customWidth="1"/>
    <col min="13066" max="13066" width="23.33203125" style="210" customWidth="1"/>
    <col min="13067" max="13067" width="12.6640625" style="210" customWidth="1"/>
    <col min="13068" max="13068" width="11.33203125" style="210" customWidth="1"/>
    <col min="13069" max="13069" width="16.33203125" style="210" customWidth="1"/>
    <col min="13070" max="13070" width="30" style="210" customWidth="1"/>
    <col min="13071" max="13071" width="93.5546875" style="210" customWidth="1"/>
    <col min="13072" max="13312" width="8.88671875" style="210"/>
    <col min="13313" max="13313" width="18.6640625" style="210" customWidth="1"/>
    <col min="13314" max="13314" width="20.109375" style="210" customWidth="1"/>
    <col min="13315" max="13315" width="38.6640625" style="210" customWidth="1"/>
    <col min="13316" max="13316" width="53.6640625" style="210" customWidth="1"/>
    <col min="13317" max="13317" width="62.6640625" style="210" customWidth="1"/>
    <col min="13318" max="13318" width="13.88671875" style="210" customWidth="1"/>
    <col min="13319" max="13320" width="12.44140625" style="210" customWidth="1"/>
    <col min="13321" max="13321" width="35.5546875" style="210" customWidth="1"/>
    <col min="13322" max="13322" width="23.33203125" style="210" customWidth="1"/>
    <col min="13323" max="13323" width="12.6640625" style="210" customWidth="1"/>
    <col min="13324" max="13324" width="11.33203125" style="210" customWidth="1"/>
    <col min="13325" max="13325" width="16.33203125" style="210" customWidth="1"/>
    <col min="13326" max="13326" width="30" style="210" customWidth="1"/>
    <col min="13327" max="13327" width="93.5546875" style="210" customWidth="1"/>
    <col min="13328" max="13568" width="8.88671875" style="210"/>
    <col min="13569" max="13569" width="18.6640625" style="210" customWidth="1"/>
    <col min="13570" max="13570" width="20.109375" style="210" customWidth="1"/>
    <col min="13571" max="13571" width="38.6640625" style="210" customWidth="1"/>
    <col min="13572" max="13572" width="53.6640625" style="210" customWidth="1"/>
    <col min="13573" max="13573" width="62.6640625" style="210" customWidth="1"/>
    <col min="13574" max="13574" width="13.88671875" style="210" customWidth="1"/>
    <col min="13575" max="13576" width="12.44140625" style="210" customWidth="1"/>
    <col min="13577" max="13577" width="35.5546875" style="210" customWidth="1"/>
    <col min="13578" max="13578" width="23.33203125" style="210" customWidth="1"/>
    <col min="13579" max="13579" width="12.6640625" style="210" customWidth="1"/>
    <col min="13580" max="13580" width="11.33203125" style="210" customWidth="1"/>
    <col min="13581" max="13581" width="16.33203125" style="210" customWidth="1"/>
    <col min="13582" max="13582" width="30" style="210" customWidth="1"/>
    <col min="13583" max="13583" width="93.5546875" style="210" customWidth="1"/>
    <col min="13584" max="13824" width="8.88671875" style="210"/>
    <col min="13825" max="13825" width="18.6640625" style="210" customWidth="1"/>
    <col min="13826" max="13826" width="20.109375" style="210" customWidth="1"/>
    <col min="13827" max="13827" width="38.6640625" style="210" customWidth="1"/>
    <col min="13828" max="13828" width="53.6640625" style="210" customWidth="1"/>
    <col min="13829" max="13829" width="62.6640625" style="210" customWidth="1"/>
    <col min="13830" max="13830" width="13.88671875" style="210" customWidth="1"/>
    <col min="13831" max="13832" width="12.44140625" style="210" customWidth="1"/>
    <col min="13833" max="13833" width="35.5546875" style="210" customWidth="1"/>
    <col min="13834" max="13834" width="23.33203125" style="210" customWidth="1"/>
    <col min="13835" max="13835" width="12.6640625" style="210" customWidth="1"/>
    <col min="13836" max="13836" width="11.33203125" style="210" customWidth="1"/>
    <col min="13837" max="13837" width="16.33203125" style="210" customWidth="1"/>
    <col min="13838" max="13838" width="30" style="210" customWidth="1"/>
    <col min="13839" max="13839" width="93.5546875" style="210" customWidth="1"/>
    <col min="13840" max="14080" width="8.88671875" style="210"/>
    <col min="14081" max="14081" width="18.6640625" style="210" customWidth="1"/>
    <col min="14082" max="14082" width="20.109375" style="210" customWidth="1"/>
    <col min="14083" max="14083" width="38.6640625" style="210" customWidth="1"/>
    <col min="14084" max="14084" width="53.6640625" style="210" customWidth="1"/>
    <col min="14085" max="14085" width="62.6640625" style="210" customWidth="1"/>
    <col min="14086" max="14086" width="13.88671875" style="210" customWidth="1"/>
    <col min="14087" max="14088" width="12.44140625" style="210" customWidth="1"/>
    <col min="14089" max="14089" width="35.5546875" style="210" customWidth="1"/>
    <col min="14090" max="14090" width="23.33203125" style="210" customWidth="1"/>
    <col min="14091" max="14091" width="12.6640625" style="210" customWidth="1"/>
    <col min="14092" max="14092" width="11.33203125" style="210" customWidth="1"/>
    <col min="14093" max="14093" width="16.33203125" style="210" customWidth="1"/>
    <col min="14094" max="14094" width="30" style="210" customWidth="1"/>
    <col min="14095" max="14095" width="93.5546875" style="210" customWidth="1"/>
    <col min="14096" max="14336" width="8.88671875" style="210"/>
    <col min="14337" max="14337" width="18.6640625" style="210" customWidth="1"/>
    <col min="14338" max="14338" width="20.109375" style="210" customWidth="1"/>
    <col min="14339" max="14339" width="38.6640625" style="210" customWidth="1"/>
    <col min="14340" max="14340" width="53.6640625" style="210" customWidth="1"/>
    <col min="14341" max="14341" width="62.6640625" style="210" customWidth="1"/>
    <col min="14342" max="14342" width="13.88671875" style="210" customWidth="1"/>
    <col min="14343" max="14344" width="12.44140625" style="210" customWidth="1"/>
    <col min="14345" max="14345" width="35.5546875" style="210" customWidth="1"/>
    <col min="14346" max="14346" width="23.33203125" style="210" customWidth="1"/>
    <col min="14347" max="14347" width="12.6640625" style="210" customWidth="1"/>
    <col min="14348" max="14348" width="11.33203125" style="210" customWidth="1"/>
    <col min="14349" max="14349" width="16.33203125" style="210" customWidth="1"/>
    <col min="14350" max="14350" width="30" style="210" customWidth="1"/>
    <col min="14351" max="14351" width="93.5546875" style="210" customWidth="1"/>
    <col min="14352" max="14592" width="8.88671875" style="210"/>
    <col min="14593" max="14593" width="18.6640625" style="210" customWidth="1"/>
    <col min="14594" max="14594" width="20.109375" style="210" customWidth="1"/>
    <col min="14595" max="14595" width="38.6640625" style="210" customWidth="1"/>
    <col min="14596" max="14596" width="53.6640625" style="210" customWidth="1"/>
    <col min="14597" max="14597" width="62.6640625" style="210" customWidth="1"/>
    <col min="14598" max="14598" width="13.88671875" style="210" customWidth="1"/>
    <col min="14599" max="14600" width="12.44140625" style="210" customWidth="1"/>
    <col min="14601" max="14601" width="35.5546875" style="210" customWidth="1"/>
    <col min="14602" max="14602" width="23.33203125" style="210" customWidth="1"/>
    <col min="14603" max="14603" width="12.6640625" style="210" customWidth="1"/>
    <col min="14604" max="14604" width="11.33203125" style="210" customWidth="1"/>
    <col min="14605" max="14605" width="16.33203125" style="210" customWidth="1"/>
    <col min="14606" max="14606" width="30" style="210" customWidth="1"/>
    <col min="14607" max="14607" width="93.5546875" style="210" customWidth="1"/>
    <col min="14608" max="14848" width="8.88671875" style="210"/>
    <col min="14849" max="14849" width="18.6640625" style="210" customWidth="1"/>
    <col min="14850" max="14850" width="20.109375" style="210" customWidth="1"/>
    <col min="14851" max="14851" width="38.6640625" style="210" customWidth="1"/>
    <col min="14852" max="14852" width="53.6640625" style="210" customWidth="1"/>
    <col min="14853" max="14853" width="62.6640625" style="210" customWidth="1"/>
    <col min="14854" max="14854" width="13.88671875" style="210" customWidth="1"/>
    <col min="14855" max="14856" width="12.44140625" style="210" customWidth="1"/>
    <col min="14857" max="14857" width="35.5546875" style="210" customWidth="1"/>
    <col min="14858" max="14858" width="23.33203125" style="210" customWidth="1"/>
    <col min="14859" max="14859" width="12.6640625" style="210" customWidth="1"/>
    <col min="14860" max="14860" width="11.33203125" style="210" customWidth="1"/>
    <col min="14861" max="14861" width="16.33203125" style="210" customWidth="1"/>
    <col min="14862" max="14862" width="30" style="210" customWidth="1"/>
    <col min="14863" max="14863" width="93.5546875" style="210" customWidth="1"/>
    <col min="14864" max="15104" width="8.88671875" style="210"/>
    <col min="15105" max="15105" width="18.6640625" style="210" customWidth="1"/>
    <col min="15106" max="15106" width="20.109375" style="210" customWidth="1"/>
    <col min="15107" max="15107" width="38.6640625" style="210" customWidth="1"/>
    <col min="15108" max="15108" width="53.6640625" style="210" customWidth="1"/>
    <col min="15109" max="15109" width="62.6640625" style="210" customWidth="1"/>
    <col min="15110" max="15110" width="13.88671875" style="210" customWidth="1"/>
    <col min="15111" max="15112" width="12.44140625" style="210" customWidth="1"/>
    <col min="15113" max="15113" width="35.5546875" style="210" customWidth="1"/>
    <col min="15114" max="15114" width="23.33203125" style="210" customWidth="1"/>
    <col min="15115" max="15115" width="12.6640625" style="210" customWidth="1"/>
    <col min="15116" max="15116" width="11.33203125" style="210" customWidth="1"/>
    <col min="15117" max="15117" width="16.33203125" style="210" customWidth="1"/>
    <col min="15118" max="15118" width="30" style="210" customWidth="1"/>
    <col min="15119" max="15119" width="93.5546875" style="210" customWidth="1"/>
    <col min="15120" max="15360" width="8.88671875" style="210"/>
    <col min="15361" max="15361" width="18.6640625" style="210" customWidth="1"/>
    <col min="15362" max="15362" width="20.109375" style="210" customWidth="1"/>
    <col min="15363" max="15363" width="38.6640625" style="210" customWidth="1"/>
    <col min="15364" max="15364" width="53.6640625" style="210" customWidth="1"/>
    <col min="15365" max="15365" width="62.6640625" style="210" customWidth="1"/>
    <col min="15366" max="15366" width="13.88671875" style="210" customWidth="1"/>
    <col min="15367" max="15368" width="12.44140625" style="210" customWidth="1"/>
    <col min="15369" max="15369" width="35.5546875" style="210" customWidth="1"/>
    <col min="15370" max="15370" width="23.33203125" style="210" customWidth="1"/>
    <col min="15371" max="15371" width="12.6640625" style="210" customWidth="1"/>
    <col min="15372" max="15372" width="11.33203125" style="210" customWidth="1"/>
    <col min="15373" max="15373" width="16.33203125" style="210" customWidth="1"/>
    <col min="15374" max="15374" width="30" style="210" customWidth="1"/>
    <col min="15375" max="15375" width="93.5546875" style="210" customWidth="1"/>
    <col min="15376" max="15616" width="8.88671875" style="210"/>
    <col min="15617" max="15617" width="18.6640625" style="210" customWidth="1"/>
    <col min="15618" max="15618" width="20.109375" style="210" customWidth="1"/>
    <col min="15619" max="15619" width="38.6640625" style="210" customWidth="1"/>
    <col min="15620" max="15620" width="53.6640625" style="210" customWidth="1"/>
    <col min="15621" max="15621" width="62.6640625" style="210" customWidth="1"/>
    <col min="15622" max="15622" width="13.88671875" style="210" customWidth="1"/>
    <col min="15623" max="15624" width="12.44140625" style="210" customWidth="1"/>
    <col min="15625" max="15625" width="35.5546875" style="210" customWidth="1"/>
    <col min="15626" max="15626" width="23.33203125" style="210" customWidth="1"/>
    <col min="15627" max="15627" width="12.6640625" style="210" customWidth="1"/>
    <col min="15628" max="15628" width="11.33203125" style="210" customWidth="1"/>
    <col min="15629" max="15629" width="16.33203125" style="210" customWidth="1"/>
    <col min="15630" max="15630" width="30" style="210" customWidth="1"/>
    <col min="15631" max="15631" width="93.5546875" style="210" customWidth="1"/>
    <col min="15632" max="15872" width="8.88671875" style="210"/>
    <col min="15873" max="15873" width="18.6640625" style="210" customWidth="1"/>
    <col min="15874" max="15874" width="20.109375" style="210" customWidth="1"/>
    <col min="15875" max="15875" width="38.6640625" style="210" customWidth="1"/>
    <col min="15876" max="15876" width="53.6640625" style="210" customWidth="1"/>
    <col min="15877" max="15877" width="62.6640625" style="210" customWidth="1"/>
    <col min="15878" max="15878" width="13.88671875" style="210" customWidth="1"/>
    <col min="15879" max="15880" width="12.44140625" style="210" customWidth="1"/>
    <col min="15881" max="15881" width="35.5546875" style="210" customWidth="1"/>
    <col min="15882" max="15882" width="23.33203125" style="210" customWidth="1"/>
    <col min="15883" max="15883" width="12.6640625" style="210" customWidth="1"/>
    <col min="15884" max="15884" width="11.33203125" style="210" customWidth="1"/>
    <col min="15885" max="15885" width="16.33203125" style="210" customWidth="1"/>
    <col min="15886" max="15886" width="30" style="210" customWidth="1"/>
    <col min="15887" max="15887" width="93.5546875" style="210" customWidth="1"/>
    <col min="15888" max="16128" width="8.88671875" style="210"/>
    <col min="16129" max="16129" width="18.6640625" style="210" customWidth="1"/>
    <col min="16130" max="16130" width="20.109375" style="210" customWidth="1"/>
    <col min="16131" max="16131" width="38.6640625" style="210" customWidth="1"/>
    <col min="16132" max="16132" width="53.6640625" style="210" customWidth="1"/>
    <col min="16133" max="16133" width="62.6640625" style="210" customWidth="1"/>
    <col min="16134" max="16134" width="13.88671875" style="210" customWidth="1"/>
    <col min="16135" max="16136" width="12.44140625" style="210" customWidth="1"/>
    <col min="16137" max="16137" width="35.5546875" style="210" customWidth="1"/>
    <col min="16138" max="16138" width="23.33203125" style="210" customWidth="1"/>
    <col min="16139" max="16139" width="12.6640625" style="210" customWidth="1"/>
    <col min="16140" max="16140" width="11.33203125" style="210" customWidth="1"/>
    <col min="16141" max="16141" width="16.33203125" style="210" customWidth="1"/>
    <col min="16142" max="16142" width="30" style="210" customWidth="1"/>
    <col min="16143" max="16143" width="93.5546875" style="210" customWidth="1"/>
    <col min="16144" max="16384" width="8.88671875" style="210"/>
  </cols>
  <sheetData>
    <row r="1" spans="1:15">
      <c r="A1" s="276" t="s">
        <v>1271</v>
      </c>
      <c r="B1" s="276" t="s">
        <v>1272</v>
      </c>
      <c r="C1" s="276" t="s">
        <v>1273</v>
      </c>
      <c r="D1" s="276" t="s">
        <v>57</v>
      </c>
      <c r="E1" s="276" t="s">
        <v>1274</v>
      </c>
      <c r="F1" s="276" t="s">
        <v>1275</v>
      </c>
      <c r="G1" s="276" t="s">
        <v>1276</v>
      </c>
      <c r="H1" s="276" t="s">
        <v>1277</v>
      </c>
      <c r="I1" s="276" t="s">
        <v>1278</v>
      </c>
      <c r="J1" s="276" t="s">
        <v>1279</v>
      </c>
      <c r="K1" s="276" t="s">
        <v>1280</v>
      </c>
      <c r="L1" s="276" t="s">
        <v>1281</v>
      </c>
      <c r="M1" s="276" t="s">
        <v>1282</v>
      </c>
      <c r="N1" s="276" t="s">
        <v>1283</v>
      </c>
      <c r="O1" s="276" t="s">
        <v>1284</v>
      </c>
    </row>
    <row r="2" spans="1:15" hidden="1">
      <c r="A2" s="210" t="s">
        <v>1300</v>
      </c>
      <c r="B2" s="210" t="s">
        <v>1301</v>
      </c>
      <c r="C2" s="210" t="s">
        <v>1211</v>
      </c>
      <c r="D2" s="210" t="s">
        <v>1302</v>
      </c>
      <c r="E2" s="210" t="s">
        <v>1308</v>
      </c>
      <c r="F2" s="277"/>
      <c r="G2" s="278">
        <v>2941.68</v>
      </c>
      <c r="H2" s="278">
        <v>-2941.68</v>
      </c>
      <c r="I2" s="210" t="s">
        <v>1285</v>
      </c>
      <c r="J2" s="210" t="s">
        <v>1288</v>
      </c>
      <c r="K2" s="278">
        <v>2941.68</v>
      </c>
      <c r="L2" s="278">
        <v>0</v>
      </c>
      <c r="M2" s="277">
        <v>0</v>
      </c>
      <c r="N2" s="210" t="s">
        <v>1304</v>
      </c>
      <c r="O2" s="210" t="s">
        <v>1287</v>
      </c>
    </row>
    <row r="3" spans="1:15" hidden="1">
      <c r="A3" s="210" t="s">
        <v>1305</v>
      </c>
      <c r="B3" s="210" t="s">
        <v>1306</v>
      </c>
      <c r="C3" s="210" t="s">
        <v>1211</v>
      </c>
      <c r="D3" s="210" t="s">
        <v>1307</v>
      </c>
      <c r="E3" s="210" t="s">
        <v>1308</v>
      </c>
      <c r="F3" s="277"/>
      <c r="G3" s="278">
        <v>767.04</v>
      </c>
      <c r="H3" s="278">
        <v>-3708.72</v>
      </c>
      <c r="I3" s="210" t="s">
        <v>1285</v>
      </c>
      <c r="J3" s="210" t="s">
        <v>1289</v>
      </c>
      <c r="K3" s="278">
        <v>767.04</v>
      </c>
      <c r="L3" s="278">
        <v>0</v>
      </c>
      <c r="M3" s="277">
        <v>0</v>
      </c>
      <c r="N3" s="210" t="s">
        <v>1304</v>
      </c>
      <c r="O3" s="210" t="s">
        <v>1287</v>
      </c>
    </row>
    <row r="4" spans="1:15" hidden="1">
      <c r="A4" s="210" t="s">
        <v>1309</v>
      </c>
      <c r="B4" s="210" t="s">
        <v>1310</v>
      </c>
      <c r="C4" s="210" t="s">
        <v>1211</v>
      </c>
      <c r="D4" s="210" t="s">
        <v>1311</v>
      </c>
      <c r="E4" s="210" t="s">
        <v>1308</v>
      </c>
      <c r="F4" s="277"/>
      <c r="G4" s="278">
        <v>1105.68</v>
      </c>
      <c r="H4" s="278">
        <v>-4814.3999999999996</v>
      </c>
      <c r="I4" s="210" t="s">
        <v>1285</v>
      </c>
      <c r="J4" s="210" t="s">
        <v>1289</v>
      </c>
      <c r="K4" s="278">
        <v>1105.68</v>
      </c>
      <c r="L4" s="278">
        <v>0</v>
      </c>
      <c r="M4" s="277">
        <v>0</v>
      </c>
      <c r="N4" s="210" t="s">
        <v>1304</v>
      </c>
      <c r="O4" s="210" t="s">
        <v>1287</v>
      </c>
    </row>
    <row r="5" spans="1:15" hidden="1">
      <c r="A5" s="210" t="s">
        <v>1304</v>
      </c>
      <c r="B5" s="210" t="s">
        <v>1312</v>
      </c>
      <c r="C5" s="210" t="s">
        <v>1213</v>
      </c>
      <c r="D5" s="210" t="s">
        <v>1313</v>
      </c>
      <c r="E5" s="210" t="s">
        <v>1069</v>
      </c>
      <c r="F5" s="277"/>
      <c r="G5" s="278">
        <v>6673</v>
      </c>
      <c r="H5" s="278"/>
      <c r="I5" s="210" t="s">
        <v>1285</v>
      </c>
      <c r="K5" s="278">
        <v>6673</v>
      </c>
      <c r="L5" s="278">
        <v>0</v>
      </c>
      <c r="M5" s="277">
        <v>0</v>
      </c>
      <c r="N5" s="210" t="s">
        <v>1304</v>
      </c>
      <c r="O5" s="210" t="s">
        <v>1287</v>
      </c>
    </row>
    <row r="6" spans="1:15" hidden="1">
      <c r="A6" s="210" t="s">
        <v>1304</v>
      </c>
      <c r="B6" s="210" t="s">
        <v>1312</v>
      </c>
      <c r="C6" s="210" t="s">
        <v>1213</v>
      </c>
      <c r="D6" s="210" t="s">
        <v>1314</v>
      </c>
      <c r="E6" s="210" t="s">
        <v>1315</v>
      </c>
      <c r="F6" s="277"/>
      <c r="G6" s="278">
        <v>5698.01</v>
      </c>
      <c r="H6" s="278"/>
      <c r="I6" s="210" t="s">
        <v>1285</v>
      </c>
      <c r="K6" s="278">
        <v>5698.01</v>
      </c>
      <c r="L6" s="278">
        <v>0</v>
      </c>
      <c r="M6" s="277">
        <v>0</v>
      </c>
      <c r="N6" s="210" t="s">
        <v>1304</v>
      </c>
      <c r="O6" s="210" t="s">
        <v>1287</v>
      </c>
    </row>
    <row r="7" spans="1:15" hidden="1">
      <c r="A7" s="210" t="s">
        <v>1304</v>
      </c>
      <c r="B7" s="210" t="s">
        <v>1312</v>
      </c>
      <c r="C7" s="210" t="s">
        <v>1214</v>
      </c>
      <c r="D7" s="210" t="s">
        <v>1316</v>
      </c>
      <c r="E7" s="210" t="s">
        <v>1317</v>
      </c>
      <c r="F7" s="277"/>
      <c r="G7" s="278">
        <v>999.1</v>
      </c>
      <c r="H7" s="278"/>
      <c r="I7" s="210" t="s">
        <v>1285</v>
      </c>
      <c r="K7" s="278">
        <v>999.1</v>
      </c>
      <c r="L7" s="278">
        <v>0</v>
      </c>
      <c r="M7" s="277">
        <v>0</v>
      </c>
      <c r="N7" s="210" t="s">
        <v>1304</v>
      </c>
      <c r="O7" s="210" t="s">
        <v>1287</v>
      </c>
    </row>
    <row r="8" spans="1:15" hidden="1">
      <c r="A8" s="210" t="s">
        <v>1304</v>
      </c>
      <c r="B8" s="210" t="s">
        <v>1312</v>
      </c>
      <c r="C8" s="210" t="s">
        <v>1213</v>
      </c>
      <c r="D8" s="210" t="s">
        <v>1318</v>
      </c>
      <c r="E8" s="210" t="s">
        <v>1315</v>
      </c>
      <c r="F8" s="277"/>
      <c r="G8" s="278">
        <v>110</v>
      </c>
      <c r="H8" s="278">
        <v>-18294.509999999998</v>
      </c>
      <c r="I8" s="210" t="s">
        <v>1285</v>
      </c>
      <c r="K8" s="278">
        <v>110</v>
      </c>
      <c r="L8" s="278">
        <v>0</v>
      </c>
      <c r="M8" s="277">
        <v>0</v>
      </c>
      <c r="N8" s="210" t="s">
        <v>1304</v>
      </c>
      <c r="O8" s="210" t="s">
        <v>1287</v>
      </c>
    </row>
    <row r="9" spans="1:15" hidden="1">
      <c r="A9" s="210" t="s">
        <v>1319</v>
      </c>
      <c r="B9" s="210" t="s">
        <v>1320</v>
      </c>
      <c r="C9" s="210" t="s">
        <v>1211</v>
      </c>
      <c r="D9" s="210" t="s">
        <v>1321</v>
      </c>
      <c r="E9" s="210" t="s">
        <v>1308</v>
      </c>
      <c r="F9" s="277"/>
      <c r="G9" s="278">
        <v>218.06</v>
      </c>
      <c r="H9" s="278">
        <v>-18512.57</v>
      </c>
      <c r="I9" s="210" t="s">
        <v>1285</v>
      </c>
      <c r="K9" s="278">
        <v>218.06</v>
      </c>
      <c r="L9" s="278">
        <v>0</v>
      </c>
      <c r="M9" s="277">
        <v>0</v>
      </c>
      <c r="N9" s="210" t="s">
        <v>1304</v>
      </c>
      <c r="O9" s="210" t="s">
        <v>1287</v>
      </c>
    </row>
    <row r="10" spans="1:15" hidden="1">
      <c r="A10" s="210" t="s">
        <v>1304</v>
      </c>
      <c r="B10" s="210" t="s">
        <v>1304</v>
      </c>
      <c r="C10" s="210" t="s">
        <v>330</v>
      </c>
      <c r="D10" s="210" t="s">
        <v>330</v>
      </c>
      <c r="E10" s="210" t="s">
        <v>638</v>
      </c>
      <c r="F10" s="277"/>
      <c r="G10" s="278">
        <v>11</v>
      </c>
      <c r="H10" s="277"/>
      <c r="I10" s="210" t="s">
        <v>1285</v>
      </c>
      <c r="K10" s="278">
        <v>11</v>
      </c>
      <c r="L10" s="278">
        <v>0</v>
      </c>
      <c r="M10" s="277">
        <v>0</v>
      </c>
      <c r="N10" s="210" t="s">
        <v>1304</v>
      </c>
      <c r="O10" s="210" t="s">
        <v>1322</v>
      </c>
    </row>
    <row r="11" spans="1:15" hidden="1">
      <c r="A11" s="210" t="s">
        <v>1304</v>
      </c>
      <c r="B11" s="210" t="s">
        <v>1304</v>
      </c>
      <c r="C11" s="210" t="s">
        <v>330</v>
      </c>
      <c r="D11" s="210" t="s">
        <v>330</v>
      </c>
      <c r="E11" s="210" t="s">
        <v>638</v>
      </c>
      <c r="F11" s="277"/>
      <c r="G11" s="278">
        <v>20.399999999999999</v>
      </c>
      <c r="H11" s="277">
        <v>1.4566126083082054E-12</v>
      </c>
      <c r="I11" s="210" t="s">
        <v>1285</v>
      </c>
      <c r="K11" s="278">
        <v>20.399999999999999</v>
      </c>
      <c r="L11" s="278">
        <v>0</v>
      </c>
      <c r="M11" s="277">
        <v>0</v>
      </c>
      <c r="N11" s="210" t="s">
        <v>1304</v>
      </c>
      <c r="O11" s="210" t="s">
        <v>1323</v>
      </c>
    </row>
    <row r="12" spans="1:15" hidden="1">
      <c r="A12" s="210" t="s">
        <v>1324</v>
      </c>
      <c r="B12" s="210" t="s">
        <v>1304</v>
      </c>
      <c r="C12" s="210" t="s">
        <v>257</v>
      </c>
      <c r="D12" s="210" t="s">
        <v>1325</v>
      </c>
      <c r="E12" s="210" t="s">
        <v>1154</v>
      </c>
      <c r="F12" s="277"/>
      <c r="G12" s="278">
        <v>5404.05</v>
      </c>
      <c r="H12" s="278"/>
      <c r="I12" s="210" t="s">
        <v>1285</v>
      </c>
      <c r="J12" s="210" t="s">
        <v>1289</v>
      </c>
      <c r="K12" s="278">
        <v>5404.05</v>
      </c>
      <c r="L12" s="278">
        <v>0</v>
      </c>
      <c r="M12" s="277">
        <v>0</v>
      </c>
      <c r="N12" s="210" t="s">
        <v>1324</v>
      </c>
    </row>
    <row r="13" spans="1:15" hidden="1">
      <c r="A13" s="210" t="s">
        <v>1324</v>
      </c>
      <c r="B13" s="210" t="s">
        <v>1304</v>
      </c>
      <c r="C13" s="210" t="s">
        <v>1211</v>
      </c>
      <c r="D13" s="210" t="s">
        <v>1326</v>
      </c>
      <c r="E13" s="210" t="s">
        <v>1154</v>
      </c>
      <c r="F13" s="277"/>
      <c r="G13" s="278">
        <v>1560</v>
      </c>
      <c r="H13" s="278">
        <v>-6964.0499999999984</v>
      </c>
      <c r="I13" s="210" t="s">
        <v>1285</v>
      </c>
      <c r="J13" s="210" t="s">
        <v>1289</v>
      </c>
      <c r="K13" s="278">
        <v>1560</v>
      </c>
      <c r="L13" s="278">
        <v>0</v>
      </c>
      <c r="M13" s="277">
        <v>0</v>
      </c>
      <c r="N13" s="210" t="s">
        <v>1324</v>
      </c>
    </row>
    <row r="14" spans="1:15" hidden="1">
      <c r="A14" s="210" t="s">
        <v>1304</v>
      </c>
      <c r="B14" s="210" t="s">
        <v>1304</v>
      </c>
      <c r="C14" s="210" t="s">
        <v>1211</v>
      </c>
      <c r="D14" s="210" t="s">
        <v>1327</v>
      </c>
      <c r="E14" s="210" t="s">
        <v>1328</v>
      </c>
      <c r="F14" s="277"/>
      <c r="G14" s="278">
        <v>2010.78</v>
      </c>
      <c r="H14" s="278"/>
      <c r="I14" s="210" t="s">
        <v>1285</v>
      </c>
      <c r="K14" s="278">
        <v>2010.78</v>
      </c>
      <c r="L14" s="278">
        <v>0</v>
      </c>
      <c r="M14" s="277">
        <v>0</v>
      </c>
      <c r="N14" s="210" t="s">
        <v>1324</v>
      </c>
      <c r="O14" s="210" t="s">
        <v>1287</v>
      </c>
    </row>
    <row r="15" spans="1:15" hidden="1">
      <c r="A15" s="210" t="s">
        <v>1304</v>
      </c>
      <c r="B15" s="210" t="s">
        <v>1304</v>
      </c>
      <c r="C15" s="210" t="s">
        <v>257</v>
      </c>
      <c r="D15" s="210" t="s">
        <v>1329</v>
      </c>
      <c r="E15" s="210" t="s">
        <v>1328</v>
      </c>
      <c r="F15" s="277"/>
      <c r="G15" s="278">
        <v>680</v>
      </c>
      <c r="H15" s="278">
        <v>-9654.8299999999981</v>
      </c>
      <c r="I15" s="210" t="s">
        <v>1285</v>
      </c>
      <c r="K15" s="278">
        <v>680</v>
      </c>
      <c r="L15" s="278">
        <v>0</v>
      </c>
      <c r="M15" s="277">
        <v>0</v>
      </c>
      <c r="N15" s="210" t="s">
        <v>1324</v>
      </c>
      <c r="O15" s="210" t="s">
        <v>1287</v>
      </c>
    </row>
    <row r="16" spans="1:15" hidden="1">
      <c r="A16" s="210" t="s">
        <v>1330</v>
      </c>
      <c r="B16" s="210" t="s">
        <v>1304</v>
      </c>
      <c r="C16" s="210" t="s">
        <v>1211</v>
      </c>
      <c r="D16" s="210" t="s">
        <v>1331</v>
      </c>
      <c r="E16" s="210" t="s">
        <v>1332</v>
      </c>
      <c r="F16" s="277"/>
      <c r="G16" s="278">
        <v>2320.9499999999998</v>
      </c>
      <c r="H16" s="278"/>
      <c r="I16" s="210" t="s">
        <v>1285</v>
      </c>
      <c r="K16" s="278">
        <v>2320.9499999999998</v>
      </c>
      <c r="L16" s="278">
        <v>0</v>
      </c>
      <c r="M16" s="277">
        <v>0</v>
      </c>
      <c r="N16" s="210" t="s">
        <v>1324</v>
      </c>
      <c r="O16" s="210" t="s">
        <v>1287</v>
      </c>
    </row>
    <row r="17" spans="1:15" hidden="1">
      <c r="A17" s="210" t="s">
        <v>1330</v>
      </c>
      <c r="B17" s="210" t="s">
        <v>1304</v>
      </c>
      <c r="C17" s="210" t="s">
        <v>257</v>
      </c>
      <c r="D17" s="210" t="s">
        <v>1333</v>
      </c>
      <c r="E17" s="210" t="s">
        <v>1334</v>
      </c>
      <c r="F17" s="277"/>
      <c r="G17" s="278">
        <v>8577.8799999999992</v>
      </c>
      <c r="H17" s="278"/>
      <c r="I17" s="210" t="s">
        <v>1285</v>
      </c>
      <c r="K17" s="278">
        <v>8577.8799999999992</v>
      </c>
      <c r="L17" s="278">
        <v>0</v>
      </c>
      <c r="M17" s="277">
        <v>0</v>
      </c>
      <c r="N17" s="210" t="s">
        <v>1324</v>
      </c>
      <c r="O17" s="210" t="s">
        <v>1287</v>
      </c>
    </row>
    <row r="18" spans="1:15" hidden="1">
      <c r="A18" s="210" t="s">
        <v>1330</v>
      </c>
      <c r="B18" s="210" t="s">
        <v>1304</v>
      </c>
      <c r="C18" s="210" t="s">
        <v>1211</v>
      </c>
      <c r="D18" s="210" t="s">
        <v>1335</v>
      </c>
      <c r="E18" s="210" t="s">
        <v>1334</v>
      </c>
      <c r="F18" s="277"/>
      <c r="G18" s="278">
        <v>6534.06</v>
      </c>
      <c r="H18" s="278">
        <v>-27087.719999999998</v>
      </c>
      <c r="I18" s="210" t="s">
        <v>1285</v>
      </c>
      <c r="K18" s="278">
        <v>6534.06</v>
      </c>
      <c r="L18" s="278">
        <v>0</v>
      </c>
      <c r="M18" s="277">
        <v>0</v>
      </c>
      <c r="N18" s="210" t="s">
        <v>1324</v>
      </c>
      <c r="O18" s="210" t="s">
        <v>1287</v>
      </c>
    </row>
    <row r="19" spans="1:15" hidden="1">
      <c r="A19" s="210" t="s">
        <v>1324</v>
      </c>
      <c r="B19" s="210" t="s">
        <v>1324</v>
      </c>
      <c r="C19" s="210" t="s">
        <v>257</v>
      </c>
      <c r="D19" s="210" t="s">
        <v>1336</v>
      </c>
      <c r="E19" s="210" t="s">
        <v>1154</v>
      </c>
      <c r="F19" s="277"/>
      <c r="G19" s="278">
        <v>875.68</v>
      </c>
      <c r="H19" s="278"/>
      <c r="I19" s="210" t="s">
        <v>1285</v>
      </c>
      <c r="K19" s="278">
        <v>875.68</v>
      </c>
      <c r="L19" s="278">
        <v>0</v>
      </c>
      <c r="M19" s="277">
        <v>0</v>
      </c>
      <c r="N19" s="210" t="s">
        <v>1324</v>
      </c>
    </row>
    <row r="20" spans="1:15" hidden="1">
      <c r="A20" s="210" t="s">
        <v>1324</v>
      </c>
      <c r="B20" s="210" t="s">
        <v>1304</v>
      </c>
      <c r="C20" s="210" t="s">
        <v>257</v>
      </c>
      <c r="D20" s="210" t="s">
        <v>1337</v>
      </c>
      <c r="E20" s="210" t="s">
        <v>1952</v>
      </c>
      <c r="F20" s="277"/>
      <c r="G20" s="278">
        <v>2047.9</v>
      </c>
      <c r="H20" s="278">
        <v>-30011.3</v>
      </c>
      <c r="I20" s="210" t="s">
        <v>1285</v>
      </c>
      <c r="K20" s="278">
        <v>2047.9</v>
      </c>
      <c r="L20" s="278">
        <v>0</v>
      </c>
      <c r="M20" s="277">
        <v>0</v>
      </c>
      <c r="N20" s="210" t="s">
        <v>1324</v>
      </c>
      <c r="O20" s="210" t="s">
        <v>1287</v>
      </c>
    </row>
    <row r="21" spans="1:15" hidden="1">
      <c r="A21" s="210" t="s">
        <v>1338</v>
      </c>
      <c r="B21" s="210" t="s">
        <v>1324</v>
      </c>
      <c r="C21" s="210" t="s">
        <v>257</v>
      </c>
      <c r="D21" s="210" t="s">
        <v>1339</v>
      </c>
      <c r="E21" s="210" t="s">
        <v>1952</v>
      </c>
      <c r="F21" s="277"/>
      <c r="G21" s="278">
        <v>58.8</v>
      </c>
      <c r="H21" s="278"/>
      <c r="I21" s="210" t="s">
        <v>1285</v>
      </c>
      <c r="K21" s="278">
        <v>58.8</v>
      </c>
      <c r="L21" s="278">
        <v>0</v>
      </c>
      <c r="M21" s="277">
        <v>0</v>
      </c>
      <c r="N21" s="210" t="s">
        <v>1324</v>
      </c>
    </row>
    <row r="22" spans="1:15" hidden="1">
      <c r="A22" s="210" t="s">
        <v>1338</v>
      </c>
      <c r="B22" s="210" t="s">
        <v>1324</v>
      </c>
      <c r="C22" s="210" t="s">
        <v>1211</v>
      </c>
      <c r="D22" s="210" t="s">
        <v>1340</v>
      </c>
      <c r="E22" s="210" t="s">
        <v>1952</v>
      </c>
      <c r="F22" s="277"/>
      <c r="G22" s="278">
        <v>1437.8</v>
      </c>
      <c r="H22" s="278">
        <v>-31507.899999999998</v>
      </c>
      <c r="I22" s="210" t="s">
        <v>1285</v>
      </c>
      <c r="K22" s="278">
        <v>1437.8</v>
      </c>
      <c r="L22" s="278">
        <v>0</v>
      </c>
      <c r="M22" s="277">
        <v>0</v>
      </c>
      <c r="N22" s="210" t="s">
        <v>1324</v>
      </c>
    </row>
    <row r="23" spans="1:15" hidden="1">
      <c r="A23" s="210" t="s">
        <v>1324</v>
      </c>
      <c r="B23" s="210" t="s">
        <v>1324</v>
      </c>
      <c r="C23" s="210" t="s">
        <v>1211</v>
      </c>
      <c r="D23" s="210" t="s">
        <v>1341</v>
      </c>
      <c r="E23" s="210" t="s">
        <v>1342</v>
      </c>
      <c r="F23" s="277"/>
      <c r="G23" s="278">
        <v>359.7</v>
      </c>
      <c r="H23" s="278"/>
      <c r="I23" s="210" t="s">
        <v>1285</v>
      </c>
      <c r="K23" s="278">
        <v>359.7</v>
      </c>
      <c r="L23" s="278">
        <v>0</v>
      </c>
      <c r="M23" s="277">
        <v>0</v>
      </c>
      <c r="N23" s="210" t="s">
        <v>1324</v>
      </c>
    </row>
    <row r="24" spans="1:15" hidden="1">
      <c r="A24" s="210" t="s">
        <v>1324</v>
      </c>
      <c r="B24" s="210" t="s">
        <v>1324</v>
      </c>
      <c r="C24" s="210" t="s">
        <v>257</v>
      </c>
      <c r="D24" s="210" t="s">
        <v>1343</v>
      </c>
      <c r="E24" s="210" t="s">
        <v>1344</v>
      </c>
      <c r="F24" s="277"/>
      <c r="G24" s="278">
        <v>15250.8</v>
      </c>
      <c r="H24" s="278"/>
      <c r="I24" s="210" t="s">
        <v>1285</v>
      </c>
      <c r="K24" s="278">
        <v>15250.8</v>
      </c>
      <c r="L24" s="278">
        <v>0</v>
      </c>
      <c r="M24" s="277">
        <v>0</v>
      </c>
      <c r="N24" s="210" t="s">
        <v>1324</v>
      </c>
    </row>
    <row r="25" spans="1:15" hidden="1">
      <c r="A25" s="210" t="s">
        <v>1324</v>
      </c>
      <c r="B25" s="210" t="s">
        <v>1324</v>
      </c>
      <c r="C25" s="210" t="s">
        <v>257</v>
      </c>
      <c r="D25" s="210" t="s">
        <v>1345</v>
      </c>
      <c r="E25" s="210" t="s">
        <v>1991</v>
      </c>
      <c r="F25" s="277"/>
      <c r="G25" s="278">
        <v>1852.32</v>
      </c>
      <c r="H25" s="278">
        <v>-48970.719999999994</v>
      </c>
      <c r="I25" s="210" t="s">
        <v>1285</v>
      </c>
      <c r="K25" s="278">
        <v>1852.32</v>
      </c>
      <c r="L25" s="278">
        <v>0</v>
      </c>
      <c r="M25" s="277">
        <v>0</v>
      </c>
      <c r="N25" s="210" t="s">
        <v>1324</v>
      </c>
    </row>
    <row r="26" spans="1:15" hidden="1">
      <c r="A26" s="210" t="s">
        <v>1346</v>
      </c>
      <c r="B26" s="210" t="s">
        <v>1324</v>
      </c>
      <c r="C26" s="210" t="s">
        <v>1211</v>
      </c>
      <c r="D26" s="210" t="s">
        <v>1347</v>
      </c>
      <c r="E26" s="210" t="s">
        <v>1991</v>
      </c>
      <c r="F26" s="277"/>
      <c r="G26" s="278">
        <v>622.74</v>
      </c>
      <c r="H26" s="278">
        <v>-49593.459999999992</v>
      </c>
      <c r="I26" s="210" t="s">
        <v>1285</v>
      </c>
      <c r="K26" s="278">
        <v>622.74</v>
      </c>
      <c r="L26" s="278">
        <v>0</v>
      </c>
      <c r="M26" s="277">
        <v>0</v>
      </c>
      <c r="N26" s="210" t="s">
        <v>1324</v>
      </c>
    </row>
    <row r="27" spans="1:15" hidden="1">
      <c r="A27" s="210" t="s">
        <v>1324</v>
      </c>
      <c r="B27" s="210" t="s">
        <v>1324</v>
      </c>
      <c r="C27" s="210" t="s">
        <v>257</v>
      </c>
      <c r="D27" s="210" t="s">
        <v>1348</v>
      </c>
      <c r="E27" s="210" t="s">
        <v>1991</v>
      </c>
      <c r="F27" s="277"/>
      <c r="G27" s="278">
        <v>370.31</v>
      </c>
      <c r="H27" s="278"/>
      <c r="I27" s="210" t="s">
        <v>1285</v>
      </c>
      <c r="K27" s="278">
        <v>370.31</v>
      </c>
      <c r="L27" s="278">
        <v>0</v>
      </c>
      <c r="M27" s="277">
        <v>0</v>
      </c>
      <c r="N27" s="210" t="s">
        <v>1324</v>
      </c>
      <c r="O27" s="210" t="s">
        <v>1349</v>
      </c>
    </row>
    <row r="28" spans="1:15" hidden="1">
      <c r="A28" s="210" t="s">
        <v>1324</v>
      </c>
      <c r="B28" s="210" t="s">
        <v>1324</v>
      </c>
      <c r="C28" s="210" t="s">
        <v>1211</v>
      </c>
      <c r="D28" s="210" t="s">
        <v>1348</v>
      </c>
      <c r="E28" s="210" t="s">
        <v>1991</v>
      </c>
      <c r="F28" s="277"/>
      <c r="G28" s="278">
        <v>229.9</v>
      </c>
      <c r="H28" s="278"/>
      <c r="I28" s="210" t="s">
        <v>1285</v>
      </c>
      <c r="K28" s="278">
        <v>229.9</v>
      </c>
      <c r="L28" s="278">
        <v>0</v>
      </c>
      <c r="M28" s="277">
        <v>0</v>
      </c>
      <c r="N28" s="210" t="s">
        <v>1324</v>
      </c>
      <c r="O28" s="210" t="s">
        <v>1350</v>
      </c>
    </row>
    <row r="29" spans="1:15" hidden="1">
      <c r="A29" s="210" t="s">
        <v>1351</v>
      </c>
      <c r="B29" s="210" t="s">
        <v>1352</v>
      </c>
      <c r="C29" s="210" t="s">
        <v>227</v>
      </c>
      <c r="D29" s="210" t="s">
        <v>1353</v>
      </c>
      <c r="E29" s="210" t="s">
        <v>1377</v>
      </c>
      <c r="F29" s="277"/>
      <c r="G29" s="278">
        <v>4961</v>
      </c>
      <c r="H29" s="278">
        <v>-4960.9999999999927</v>
      </c>
      <c r="I29" s="210" t="s">
        <v>1285</v>
      </c>
      <c r="J29" s="210" t="s">
        <v>1286</v>
      </c>
      <c r="K29" s="278">
        <v>4961</v>
      </c>
      <c r="L29" s="278">
        <v>0</v>
      </c>
      <c r="M29" s="277">
        <v>0</v>
      </c>
      <c r="N29" s="210" t="s">
        <v>1354</v>
      </c>
      <c r="O29" s="210" t="s">
        <v>1287</v>
      </c>
    </row>
    <row r="30" spans="1:15" hidden="1">
      <c r="A30" s="210" t="s">
        <v>1354</v>
      </c>
      <c r="B30" s="210" t="s">
        <v>1304</v>
      </c>
      <c r="C30" s="210" t="s">
        <v>1355</v>
      </c>
      <c r="D30" s="210" t="s">
        <v>1355</v>
      </c>
      <c r="E30" s="210" t="s">
        <v>1356</v>
      </c>
      <c r="F30" s="277"/>
      <c r="G30" s="278">
        <v>3658.49</v>
      </c>
      <c r="H30" s="278">
        <v>-8619.4899999999925</v>
      </c>
      <c r="I30" s="210" t="s">
        <v>1285</v>
      </c>
      <c r="J30" s="210" t="s">
        <v>1289</v>
      </c>
      <c r="K30" s="278">
        <v>3658.49</v>
      </c>
      <c r="L30" s="278">
        <v>0</v>
      </c>
      <c r="M30" s="277">
        <v>0</v>
      </c>
      <c r="N30" s="210" t="s">
        <v>1354</v>
      </c>
      <c r="O30" s="210" t="s">
        <v>1357</v>
      </c>
    </row>
    <row r="31" spans="1:15" hidden="1">
      <c r="A31" s="210" t="s">
        <v>1352</v>
      </c>
      <c r="B31" s="210" t="s">
        <v>1319</v>
      </c>
      <c r="C31" s="210" t="s">
        <v>257</v>
      </c>
      <c r="D31" s="210" t="s">
        <v>1358</v>
      </c>
      <c r="E31" s="210" t="s">
        <v>1359</v>
      </c>
      <c r="F31" s="277"/>
      <c r="G31" s="278">
        <v>3733.8</v>
      </c>
      <c r="H31" s="278">
        <v>-12353.289999999994</v>
      </c>
      <c r="I31" s="210" t="s">
        <v>1285</v>
      </c>
      <c r="J31" s="210" t="s">
        <v>1289</v>
      </c>
      <c r="K31" s="278">
        <v>3733.8</v>
      </c>
      <c r="L31" s="278">
        <v>0</v>
      </c>
      <c r="M31" s="277">
        <v>0</v>
      </c>
      <c r="N31" s="210" t="s">
        <v>1354</v>
      </c>
      <c r="O31" s="210" t="s">
        <v>1287</v>
      </c>
    </row>
    <row r="32" spans="1:15" hidden="1">
      <c r="A32" s="210" t="s">
        <v>1360</v>
      </c>
      <c r="B32" s="210" t="s">
        <v>1361</v>
      </c>
      <c r="C32" s="210" t="s">
        <v>257</v>
      </c>
      <c r="D32" s="210" t="s">
        <v>1362</v>
      </c>
      <c r="E32" s="210" t="s">
        <v>1359</v>
      </c>
      <c r="F32" s="277"/>
      <c r="G32" s="278">
        <v>2271.85</v>
      </c>
      <c r="H32" s="278">
        <v>-14625.139999999994</v>
      </c>
      <c r="I32" s="210" t="s">
        <v>1285</v>
      </c>
      <c r="J32" s="210" t="s">
        <v>1289</v>
      </c>
      <c r="K32" s="278">
        <v>2271.85</v>
      </c>
      <c r="L32" s="278">
        <v>0</v>
      </c>
      <c r="M32" s="277">
        <v>0</v>
      </c>
      <c r="N32" s="210" t="s">
        <v>1354</v>
      </c>
      <c r="O32" s="210" t="s">
        <v>1287</v>
      </c>
    </row>
    <row r="33" spans="1:15" hidden="1">
      <c r="A33" s="210" t="s">
        <v>1363</v>
      </c>
      <c r="B33" s="210" t="s">
        <v>1364</v>
      </c>
      <c r="C33" s="210" t="s">
        <v>1211</v>
      </c>
      <c r="D33" s="210" t="s">
        <v>1365</v>
      </c>
      <c r="E33" s="210" t="s">
        <v>1359</v>
      </c>
      <c r="F33" s="277"/>
      <c r="G33" s="278">
        <v>700.48</v>
      </c>
      <c r="H33" s="278">
        <v>-15325.619999999994</v>
      </c>
      <c r="I33" s="210" t="s">
        <v>1285</v>
      </c>
      <c r="J33" s="210" t="s">
        <v>1289</v>
      </c>
      <c r="K33" s="278">
        <v>700.48</v>
      </c>
      <c r="L33" s="278">
        <v>0</v>
      </c>
      <c r="M33" s="277">
        <v>0</v>
      </c>
      <c r="N33" s="210" t="s">
        <v>1354</v>
      </c>
      <c r="O33" s="210" t="s">
        <v>1287</v>
      </c>
    </row>
    <row r="34" spans="1:15" hidden="1">
      <c r="A34" s="210" t="s">
        <v>1366</v>
      </c>
      <c r="B34" s="210" t="s">
        <v>1367</v>
      </c>
      <c r="C34" s="210" t="s">
        <v>257</v>
      </c>
      <c r="D34" s="210" t="s">
        <v>1368</v>
      </c>
      <c r="E34" s="210" t="s">
        <v>1359</v>
      </c>
      <c r="F34" s="277"/>
      <c r="G34" s="278">
        <v>542</v>
      </c>
      <c r="H34" s="278">
        <v>-15867.619999999994</v>
      </c>
      <c r="I34" s="210" t="s">
        <v>1285</v>
      </c>
      <c r="J34" s="210" t="s">
        <v>1289</v>
      </c>
      <c r="K34" s="278">
        <v>542</v>
      </c>
      <c r="L34" s="278">
        <v>0</v>
      </c>
      <c r="M34" s="277">
        <v>0</v>
      </c>
      <c r="N34" s="210" t="s">
        <v>1354</v>
      </c>
      <c r="O34" s="210" t="s">
        <v>1287</v>
      </c>
    </row>
    <row r="35" spans="1:15" hidden="1">
      <c r="A35" s="210" t="s">
        <v>1304</v>
      </c>
      <c r="B35" s="210" t="s">
        <v>1352</v>
      </c>
      <c r="C35" s="210" t="s">
        <v>257</v>
      </c>
      <c r="D35" s="210" t="s">
        <v>1369</v>
      </c>
      <c r="E35" s="210" t="s">
        <v>1359</v>
      </c>
      <c r="F35" s="277"/>
      <c r="G35" s="278">
        <v>3552.95</v>
      </c>
      <c r="H35" s="278">
        <v>-19420.569999999992</v>
      </c>
      <c r="I35" s="210" t="s">
        <v>1285</v>
      </c>
      <c r="J35" s="210" t="s">
        <v>1289</v>
      </c>
      <c r="K35" s="278">
        <v>3552.95</v>
      </c>
      <c r="L35" s="278">
        <v>0</v>
      </c>
      <c r="M35" s="277">
        <v>0</v>
      </c>
      <c r="N35" s="210" t="s">
        <v>1354</v>
      </c>
      <c r="O35" s="210" t="s">
        <v>1287</v>
      </c>
    </row>
    <row r="36" spans="1:15" hidden="1">
      <c r="A36" s="210" t="s">
        <v>1338</v>
      </c>
      <c r="B36" s="210" t="s">
        <v>1370</v>
      </c>
      <c r="C36" s="210" t="s">
        <v>257</v>
      </c>
      <c r="D36" s="210" t="s">
        <v>1371</v>
      </c>
      <c r="E36" s="210" t="s">
        <v>1372</v>
      </c>
      <c r="F36" s="277"/>
      <c r="G36" s="278">
        <v>1777.5</v>
      </c>
      <c r="H36" s="278">
        <v>-21198.069999999992</v>
      </c>
      <c r="I36" s="210" t="s">
        <v>1285</v>
      </c>
      <c r="J36" s="210" t="s">
        <v>1289</v>
      </c>
      <c r="K36" s="278">
        <v>1777.5</v>
      </c>
      <c r="L36" s="278">
        <v>0</v>
      </c>
      <c r="M36" s="277">
        <v>0</v>
      </c>
      <c r="N36" s="210" t="s">
        <v>1354</v>
      </c>
      <c r="O36" s="210" t="s">
        <v>1287</v>
      </c>
    </row>
    <row r="37" spans="1:15" hidden="1">
      <c r="A37" s="210" t="s">
        <v>1330</v>
      </c>
      <c r="B37" s="210" t="s">
        <v>1373</v>
      </c>
      <c r="C37" s="210" t="s">
        <v>257</v>
      </c>
      <c r="D37" s="210" t="s">
        <v>1374</v>
      </c>
      <c r="E37" s="210" t="s">
        <v>1375</v>
      </c>
      <c r="F37" s="277"/>
      <c r="G37" s="278">
        <v>1423.29</v>
      </c>
      <c r="H37" s="278">
        <v>-22621.359999999993</v>
      </c>
      <c r="I37" s="210" t="s">
        <v>1285</v>
      </c>
      <c r="K37" s="278">
        <v>1423.29</v>
      </c>
      <c r="L37" s="278">
        <v>0</v>
      </c>
      <c r="M37" s="277">
        <v>0</v>
      </c>
      <c r="N37" s="210" t="s">
        <v>1354</v>
      </c>
      <c r="O37" s="210" t="s">
        <v>1376</v>
      </c>
    </row>
    <row r="38" spans="1:15" hidden="1">
      <c r="A38" s="210" t="s">
        <v>1338</v>
      </c>
      <c r="B38" s="210" t="s">
        <v>1304</v>
      </c>
      <c r="C38" s="210" t="s">
        <v>1355</v>
      </c>
      <c r="D38" s="210" t="s">
        <v>1355</v>
      </c>
      <c r="E38" s="210" t="s">
        <v>1377</v>
      </c>
      <c r="F38" s="277"/>
      <c r="G38" s="278">
        <v>5401.97</v>
      </c>
      <c r="H38" s="278">
        <v>-28023.329999999994</v>
      </c>
      <c r="I38" s="210" t="s">
        <v>1285</v>
      </c>
      <c r="J38" s="210" t="s">
        <v>1289</v>
      </c>
      <c r="K38" s="278">
        <v>5401.97</v>
      </c>
      <c r="L38" s="278">
        <v>0</v>
      </c>
      <c r="M38" s="277">
        <v>0</v>
      </c>
      <c r="N38" s="210" t="s">
        <v>1354</v>
      </c>
      <c r="O38" s="210" t="s">
        <v>1378</v>
      </c>
    </row>
    <row r="39" spans="1:15" hidden="1">
      <c r="A39" s="210" t="s">
        <v>1379</v>
      </c>
      <c r="B39" s="210" t="s">
        <v>1380</v>
      </c>
      <c r="C39" s="210" t="s">
        <v>1211</v>
      </c>
      <c r="D39" s="210" t="s">
        <v>1381</v>
      </c>
      <c r="E39" s="210" t="s">
        <v>1372</v>
      </c>
      <c r="F39" s="277"/>
      <c r="G39" s="278">
        <v>910</v>
      </c>
      <c r="H39" s="278">
        <v>-28933.329999999994</v>
      </c>
      <c r="I39" s="210" t="s">
        <v>1285</v>
      </c>
      <c r="K39" s="278">
        <v>910</v>
      </c>
      <c r="L39" s="278">
        <v>0</v>
      </c>
      <c r="M39" s="277">
        <v>0</v>
      </c>
      <c r="N39" s="210" t="s">
        <v>1354</v>
      </c>
      <c r="O39" s="210" t="s">
        <v>1287</v>
      </c>
    </row>
    <row r="40" spans="1:15" hidden="1">
      <c r="A40" s="210" t="s">
        <v>1354</v>
      </c>
      <c r="B40" s="210" t="s">
        <v>1354</v>
      </c>
      <c r="C40" s="210" t="s">
        <v>330</v>
      </c>
      <c r="D40" s="210" t="s">
        <v>330</v>
      </c>
      <c r="E40" s="210" t="s">
        <v>638</v>
      </c>
      <c r="F40" s="277"/>
      <c r="G40" s="278">
        <v>11</v>
      </c>
      <c r="H40" s="277"/>
      <c r="I40" s="210" t="s">
        <v>1285</v>
      </c>
      <c r="K40" s="278">
        <v>11</v>
      </c>
      <c r="L40" s="278">
        <v>0</v>
      </c>
      <c r="M40" s="277">
        <v>0</v>
      </c>
      <c r="N40" s="210" t="s">
        <v>1354</v>
      </c>
      <c r="O40" s="210" t="s">
        <v>1382</v>
      </c>
    </row>
    <row r="41" spans="1:15" hidden="1">
      <c r="A41" s="210" t="s">
        <v>1354</v>
      </c>
      <c r="B41" s="210" t="s">
        <v>1354</v>
      </c>
      <c r="C41" s="210" t="s">
        <v>330</v>
      </c>
      <c r="D41" s="210" t="s">
        <v>330</v>
      </c>
      <c r="E41" s="210" t="s">
        <v>638</v>
      </c>
      <c r="F41" s="277"/>
      <c r="G41" s="278">
        <v>11</v>
      </c>
      <c r="H41" s="277">
        <v>7.2759576141834259E-12</v>
      </c>
      <c r="I41" s="210" t="s">
        <v>1285</v>
      </c>
      <c r="K41" s="278">
        <v>11</v>
      </c>
      <c r="L41" s="278">
        <v>0</v>
      </c>
      <c r="M41" s="277">
        <v>0</v>
      </c>
      <c r="N41" s="210" t="s">
        <v>1354</v>
      </c>
      <c r="O41" s="210" t="s">
        <v>1382</v>
      </c>
    </row>
    <row r="42" spans="1:15" hidden="1">
      <c r="A42" s="210" t="s">
        <v>1330</v>
      </c>
      <c r="B42" s="210" t="s">
        <v>1354</v>
      </c>
      <c r="C42" s="210" t="s">
        <v>257</v>
      </c>
      <c r="D42" s="210" t="s">
        <v>1383</v>
      </c>
      <c r="E42" s="210" t="s">
        <v>1384</v>
      </c>
      <c r="F42" s="277"/>
      <c r="G42" s="278">
        <v>3333.7</v>
      </c>
      <c r="H42" s="278"/>
      <c r="I42" s="210" t="s">
        <v>1285</v>
      </c>
      <c r="K42" s="278">
        <v>3333.7</v>
      </c>
      <c r="L42" s="278">
        <v>0</v>
      </c>
      <c r="M42" s="277">
        <v>0</v>
      </c>
      <c r="N42" s="210" t="s">
        <v>1330</v>
      </c>
      <c r="O42" s="210" t="s">
        <v>1287</v>
      </c>
    </row>
    <row r="43" spans="1:15" hidden="1">
      <c r="A43" s="210" t="s">
        <v>1330</v>
      </c>
      <c r="B43" s="210" t="s">
        <v>1354</v>
      </c>
      <c r="C43" s="210" t="s">
        <v>1211</v>
      </c>
      <c r="D43" s="210" t="s">
        <v>1385</v>
      </c>
      <c r="E43" s="210" t="s">
        <v>1384</v>
      </c>
      <c r="F43" s="277"/>
      <c r="G43" s="278">
        <v>2108.11</v>
      </c>
      <c r="H43" s="278">
        <v>-5441.8099999999922</v>
      </c>
      <c r="I43" s="210" t="s">
        <v>1285</v>
      </c>
      <c r="K43" s="278">
        <v>2108.11</v>
      </c>
      <c r="L43" s="278">
        <v>0</v>
      </c>
      <c r="M43" s="277">
        <v>0</v>
      </c>
      <c r="N43" s="210" t="s">
        <v>1330</v>
      </c>
      <c r="O43" s="210" t="s">
        <v>1287</v>
      </c>
    </row>
    <row r="44" spans="1:15" hidden="1">
      <c r="A44" s="210" t="s">
        <v>1338</v>
      </c>
      <c r="B44" s="210" t="s">
        <v>1352</v>
      </c>
      <c r="C44" s="210" t="s">
        <v>1386</v>
      </c>
      <c r="D44" s="210" t="s">
        <v>1387</v>
      </c>
      <c r="E44" s="210" t="s">
        <v>447</v>
      </c>
      <c r="F44" s="277"/>
      <c r="G44" s="278">
        <v>39720</v>
      </c>
      <c r="H44" s="278">
        <v>-45161.80999999999</v>
      </c>
      <c r="I44" s="210" t="s">
        <v>1285</v>
      </c>
      <c r="J44" s="210" t="s">
        <v>1286</v>
      </c>
      <c r="K44" s="278">
        <v>39720</v>
      </c>
      <c r="L44" s="278">
        <v>0</v>
      </c>
      <c r="M44" s="277">
        <v>0</v>
      </c>
      <c r="N44" s="210" t="s">
        <v>1330</v>
      </c>
      <c r="O44" s="210" t="s">
        <v>1287</v>
      </c>
    </row>
    <row r="45" spans="1:15" hidden="1">
      <c r="A45" s="210" t="s">
        <v>1338</v>
      </c>
      <c r="B45" s="210" t="s">
        <v>1304</v>
      </c>
      <c r="C45" s="210" t="s">
        <v>1228</v>
      </c>
      <c r="D45" s="210" t="s">
        <v>1388</v>
      </c>
      <c r="E45" s="210" t="s">
        <v>2122</v>
      </c>
      <c r="F45" s="277"/>
      <c r="G45" s="278">
        <v>1741.86</v>
      </c>
      <c r="H45" s="278"/>
      <c r="I45" s="210" t="s">
        <v>1285</v>
      </c>
      <c r="J45" s="210" t="s">
        <v>1288</v>
      </c>
      <c r="K45" s="278">
        <v>1741.86</v>
      </c>
      <c r="L45" s="278">
        <v>0</v>
      </c>
      <c r="M45" s="277">
        <v>0</v>
      </c>
      <c r="N45" s="210" t="s">
        <v>1338</v>
      </c>
    </row>
    <row r="46" spans="1:15" hidden="1">
      <c r="A46" s="210" t="s">
        <v>1338</v>
      </c>
      <c r="B46" s="210" t="s">
        <v>1338</v>
      </c>
      <c r="C46" s="210" t="s">
        <v>1214</v>
      </c>
      <c r="D46" s="210" t="s">
        <v>1389</v>
      </c>
      <c r="E46" s="210" t="s">
        <v>1390</v>
      </c>
      <c r="F46" s="277"/>
      <c r="G46" s="278">
        <v>2207.92</v>
      </c>
      <c r="H46" s="278"/>
      <c r="I46" s="210" t="s">
        <v>1285</v>
      </c>
      <c r="K46" s="278">
        <v>2207.92</v>
      </c>
      <c r="L46" s="278">
        <v>0</v>
      </c>
      <c r="M46" s="277">
        <v>0</v>
      </c>
      <c r="N46" s="210" t="s">
        <v>1338</v>
      </c>
    </row>
    <row r="47" spans="1:15" hidden="1">
      <c r="A47" s="210" t="s">
        <v>1338</v>
      </c>
      <c r="B47" s="210" t="s">
        <v>1338</v>
      </c>
      <c r="C47" s="210" t="s">
        <v>330</v>
      </c>
      <c r="D47" s="210" t="s">
        <v>330</v>
      </c>
      <c r="E47" s="210" t="s">
        <v>638</v>
      </c>
      <c r="F47" s="277"/>
      <c r="G47" s="278">
        <v>11</v>
      </c>
      <c r="H47" s="277">
        <v>7.73070496506989E-12</v>
      </c>
      <c r="I47" s="210" t="s">
        <v>1285</v>
      </c>
      <c r="K47" s="278">
        <v>11</v>
      </c>
      <c r="L47" s="278">
        <v>0</v>
      </c>
      <c r="M47" s="277">
        <v>0</v>
      </c>
      <c r="N47" s="210" t="s">
        <v>1338</v>
      </c>
      <c r="O47" s="210" t="s">
        <v>1391</v>
      </c>
    </row>
    <row r="48" spans="1:15" hidden="1">
      <c r="A48" s="210" t="s">
        <v>1392</v>
      </c>
      <c r="B48" s="210" t="s">
        <v>1352</v>
      </c>
      <c r="C48" s="210" t="s">
        <v>1244</v>
      </c>
      <c r="D48" s="210" t="s">
        <v>1393</v>
      </c>
      <c r="E48" s="210" t="s">
        <v>1570</v>
      </c>
      <c r="F48" s="277">
        <v>666000</v>
      </c>
      <c r="G48" s="278"/>
      <c r="H48" s="277"/>
      <c r="I48" s="210" t="s">
        <v>1285</v>
      </c>
      <c r="J48" s="210" t="s">
        <v>1289</v>
      </c>
      <c r="K48" s="277">
        <v>1857297.5</v>
      </c>
      <c r="L48" s="278">
        <v>0</v>
      </c>
      <c r="M48" s="277">
        <v>0</v>
      </c>
      <c r="N48" s="210" t="s">
        <v>1392</v>
      </c>
    </row>
    <row r="49" spans="1:15" hidden="1">
      <c r="A49" s="210" t="s">
        <v>1392</v>
      </c>
      <c r="B49" s="210" t="s">
        <v>1352</v>
      </c>
      <c r="C49" s="210" t="s">
        <v>1244</v>
      </c>
      <c r="D49" s="210" t="s">
        <v>1393</v>
      </c>
      <c r="E49" s="210" t="s">
        <v>1570</v>
      </c>
      <c r="F49" s="277">
        <v>607318.63</v>
      </c>
      <c r="G49" s="278"/>
      <c r="H49" s="277"/>
      <c r="I49" s="210" t="s">
        <v>1285</v>
      </c>
      <c r="J49" s="210" t="s">
        <v>1289</v>
      </c>
      <c r="K49" s="277">
        <v>1191297.5</v>
      </c>
      <c r="L49" s="278">
        <v>0</v>
      </c>
      <c r="M49" s="277">
        <v>0</v>
      </c>
      <c r="N49" s="210" t="s">
        <v>1392</v>
      </c>
    </row>
    <row r="50" spans="1:15" hidden="1">
      <c r="A50" s="210" t="s">
        <v>1392</v>
      </c>
      <c r="B50" s="210" t="s">
        <v>1352</v>
      </c>
      <c r="C50" s="210" t="s">
        <v>1244</v>
      </c>
      <c r="D50" s="210" t="s">
        <v>1393</v>
      </c>
      <c r="E50" s="210" t="s">
        <v>1570</v>
      </c>
      <c r="F50" s="277">
        <v>420000</v>
      </c>
      <c r="G50" s="278"/>
      <c r="H50" s="277">
        <v>1693318.63</v>
      </c>
      <c r="I50" s="210" t="s">
        <v>1285</v>
      </c>
      <c r="J50" s="210" t="s">
        <v>1289</v>
      </c>
      <c r="K50" s="277">
        <v>583978.87</v>
      </c>
      <c r="L50" s="278">
        <v>0</v>
      </c>
      <c r="M50" s="277">
        <v>0</v>
      </c>
      <c r="N50" s="210" t="s">
        <v>1392</v>
      </c>
    </row>
    <row r="51" spans="1:15" hidden="1">
      <c r="A51" s="210" t="s">
        <v>1338</v>
      </c>
      <c r="B51" s="210" t="s">
        <v>1352</v>
      </c>
      <c r="C51" s="210" t="s">
        <v>1290</v>
      </c>
      <c r="D51" s="210" t="s">
        <v>1394</v>
      </c>
      <c r="E51" s="210" t="s">
        <v>447</v>
      </c>
      <c r="F51" s="277"/>
      <c r="G51" s="278">
        <v>435735.57</v>
      </c>
      <c r="H51" s="277"/>
      <c r="I51" s="210" t="s">
        <v>1285</v>
      </c>
      <c r="J51" s="210" t="s">
        <v>1289</v>
      </c>
      <c r="K51" s="278">
        <v>435735.57</v>
      </c>
      <c r="L51" s="278">
        <v>0</v>
      </c>
      <c r="M51" s="277">
        <v>0</v>
      </c>
      <c r="N51" s="210" t="s">
        <v>1392</v>
      </c>
      <c r="O51" s="210" t="s">
        <v>1287</v>
      </c>
    </row>
    <row r="52" spans="1:15" hidden="1">
      <c r="A52" s="210" t="s">
        <v>1338</v>
      </c>
      <c r="B52" s="210" t="s">
        <v>1352</v>
      </c>
      <c r="C52" s="210" t="s">
        <v>1205</v>
      </c>
      <c r="D52" s="210" t="s">
        <v>1395</v>
      </c>
      <c r="E52" s="210" t="s">
        <v>1396</v>
      </c>
      <c r="F52" s="277"/>
      <c r="G52" s="278">
        <v>1350.79</v>
      </c>
      <c r="H52" s="277">
        <v>1256232.2699999998</v>
      </c>
      <c r="I52" s="210" t="s">
        <v>1285</v>
      </c>
      <c r="J52" s="210" t="s">
        <v>1286</v>
      </c>
      <c r="K52" s="278">
        <v>1350.79</v>
      </c>
      <c r="L52" s="278">
        <v>0</v>
      </c>
      <c r="M52" s="277">
        <v>0</v>
      </c>
      <c r="N52" s="210" t="s">
        <v>1392</v>
      </c>
      <c r="O52" s="210" t="s">
        <v>1287</v>
      </c>
    </row>
    <row r="53" spans="1:15" hidden="1">
      <c r="A53" s="210" t="s">
        <v>1351</v>
      </c>
      <c r="B53" s="210" t="s">
        <v>1352</v>
      </c>
      <c r="C53" s="210" t="s">
        <v>1259</v>
      </c>
      <c r="D53" s="210" t="s">
        <v>1397</v>
      </c>
      <c r="E53" s="210" t="s">
        <v>1091</v>
      </c>
      <c r="F53" s="277"/>
      <c r="G53" s="278">
        <v>12000</v>
      </c>
      <c r="H53" s="277">
        <v>1244232.2699999998</v>
      </c>
      <c r="I53" s="210" t="s">
        <v>1285</v>
      </c>
      <c r="K53" s="278">
        <v>12000</v>
      </c>
      <c r="L53" s="278">
        <v>0</v>
      </c>
      <c r="M53" s="277">
        <v>0</v>
      </c>
      <c r="N53" s="210" t="s">
        <v>1392</v>
      </c>
    </row>
    <row r="54" spans="1:15" hidden="1">
      <c r="A54" s="210" t="s">
        <v>1398</v>
      </c>
      <c r="B54" s="210" t="s">
        <v>1352</v>
      </c>
      <c r="C54" s="210" t="s">
        <v>1399</v>
      </c>
      <c r="D54" s="210" t="s">
        <v>1400</v>
      </c>
      <c r="E54" s="210" t="s">
        <v>1401</v>
      </c>
      <c r="F54" s="277"/>
      <c r="G54" s="278">
        <v>30.3</v>
      </c>
      <c r="H54" s="277">
        <v>1244201.9699999997</v>
      </c>
      <c r="I54" s="210" t="s">
        <v>1285</v>
      </c>
      <c r="J54" s="210" t="s">
        <v>1289</v>
      </c>
      <c r="K54" s="278">
        <v>30.3</v>
      </c>
      <c r="L54" s="278">
        <v>0</v>
      </c>
      <c r="M54" s="277">
        <v>0</v>
      </c>
      <c r="N54" s="210" t="s">
        <v>1392</v>
      </c>
    </row>
    <row r="55" spans="1:15" hidden="1">
      <c r="A55" s="210" t="s">
        <v>1402</v>
      </c>
      <c r="B55" s="210" t="s">
        <v>1392</v>
      </c>
      <c r="C55" s="210" t="s">
        <v>257</v>
      </c>
      <c r="D55" s="210" t="s">
        <v>1403</v>
      </c>
      <c r="E55" s="210" t="s">
        <v>1404</v>
      </c>
      <c r="F55" s="277"/>
      <c r="G55" s="278">
        <v>1656.61</v>
      </c>
      <c r="H55" s="277">
        <v>1242545.3599999996</v>
      </c>
      <c r="I55" s="210" t="s">
        <v>1285</v>
      </c>
      <c r="K55" s="278">
        <v>1656.61</v>
      </c>
      <c r="L55" s="278">
        <v>0</v>
      </c>
      <c r="M55" s="277">
        <v>0</v>
      </c>
      <c r="N55" s="210" t="s">
        <v>1392</v>
      </c>
    </row>
    <row r="56" spans="1:15" hidden="1">
      <c r="A56" s="210" t="s">
        <v>1392</v>
      </c>
      <c r="B56" s="210" t="s">
        <v>1392</v>
      </c>
      <c r="C56" s="210" t="s">
        <v>257</v>
      </c>
      <c r="D56" s="210" t="s">
        <v>1405</v>
      </c>
      <c r="E56" s="210" t="s">
        <v>1154</v>
      </c>
      <c r="F56" s="277"/>
      <c r="G56" s="278">
        <v>3792</v>
      </c>
      <c r="H56" s="277"/>
      <c r="I56" s="210" t="s">
        <v>1285</v>
      </c>
      <c r="K56" s="278">
        <v>3792</v>
      </c>
      <c r="L56" s="278">
        <v>0</v>
      </c>
      <c r="M56" s="277">
        <v>0</v>
      </c>
      <c r="N56" s="210" t="s">
        <v>1392</v>
      </c>
    </row>
    <row r="57" spans="1:15" hidden="1">
      <c r="A57" s="210" t="s">
        <v>1392</v>
      </c>
      <c r="B57" s="210" t="s">
        <v>1352</v>
      </c>
      <c r="C57" s="210" t="s">
        <v>1235</v>
      </c>
      <c r="D57" s="210" t="s">
        <v>1406</v>
      </c>
      <c r="E57" s="210" t="s">
        <v>1407</v>
      </c>
      <c r="F57" s="277"/>
      <c r="G57" s="278">
        <v>2400</v>
      </c>
      <c r="H57" s="277"/>
      <c r="I57" s="210" t="s">
        <v>1285</v>
      </c>
      <c r="K57" s="278">
        <v>2400</v>
      </c>
      <c r="L57" s="278">
        <v>0</v>
      </c>
      <c r="M57" s="277">
        <v>0</v>
      </c>
      <c r="N57" s="210" t="s">
        <v>1392</v>
      </c>
    </row>
    <row r="58" spans="1:15" hidden="1">
      <c r="A58" s="210" t="s">
        <v>1392</v>
      </c>
      <c r="B58" s="210" t="s">
        <v>1352</v>
      </c>
      <c r="C58" s="210" t="s">
        <v>1264</v>
      </c>
      <c r="D58" s="210" t="s">
        <v>1408</v>
      </c>
      <c r="E58" s="210" t="s">
        <v>447</v>
      </c>
      <c r="F58" s="277"/>
      <c r="G58" s="278">
        <v>83578.39</v>
      </c>
      <c r="H58" s="277">
        <v>1152774.9699999997</v>
      </c>
      <c r="I58" s="210" t="s">
        <v>1285</v>
      </c>
      <c r="J58" s="210" t="s">
        <v>1286</v>
      </c>
      <c r="K58" s="278">
        <v>83578.39</v>
      </c>
      <c r="L58" s="278">
        <v>0</v>
      </c>
      <c r="M58" s="277">
        <v>0</v>
      </c>
      <c r="N58" s="210" t="s">
        <v>1392</v>
      </c>
    </row>
    <row r="59" spans="1:15" hidden="1">
      <c r="A59" s="210" t="s">
        <v>1338</v>
      </c>
      <c r="B59" s="210" t="s">
        <v>1304</v>
      </c>
      <c r="C59" s="210" t="s">
        <v>1355</v>
      </c>
      <c r="D59" s="210" t="s">
        <v>1355</v>
      </c>
      <c r="E59" s="210" t="s">
        <v>993</v>
      </c>
      <c r="F59" s="277"/>
      <c r="G59" s="278">
        <v>1782.86</v>
      </c>
      <c r="H59" s="277">
        <v>1150992.1099999996</v>
      </c>
      <c r="I59" s="210" t="s">
        <v>1285</v>
      </c>
      <c r="J59" s="210" t="s">
        <v>1289</v>
      </c>
      <c r="K59" s="278">
        <v>1782.86</v>
      </c>
      <c r="L59" s="278">
        <v>0</v>
      </c>
      <c r="M59" s="277">
        <v>0</v>
      </c>
      <c r="N59" s="210" t="s">
        <v>1392</v>
      </c>
      <c r="O59" s="210" t="s">
        <v>1409</v>
      </c>
    </row>
    <row r="60" spans="1:15" hidden="1">
      <c r="A60" s="210" t="s">
        <v>1392</v>
      </c>
      <c r="B60" s="210" t="s">
        <v>1392</v>
      </c>
      <c r="C60" s="210" t="s">
        <v>330</v>
      </c>
      <c r="D60" s="210" t="s">
        <v>330</v>
      </c>
      <c r="E60" s="210" t="s">
        <v>638</v>
      </c>
      <c r="F60" s="277"/>
      <c r="G60" s="278">
        <v>11</v>
      </c>
      <c r="H60" s="278"/>
      <c r="I60" s="210" t="s">
        <v>1285</v>
      </c>
      <c r="K60" s="278">
        <v>11</v>
      </c>
      <c r="L60" s="278">
        <v>0</v>
      </c>
      <c r="M60" s="277">
        <v>0</v>
      </c>
      <c r="N60" s="210" t="s">
        <v>1392</v>
      </c>
      <c r="O60" s="210" t="s">
        <v>1410</v>
      </c>
    </row>
    <row r="61" spans="1:15" hidden="1">
      <c r="A61" s="210" t="s">
        <v>1392</v>
      </c>
      <c r="B61" s="210" t="s">
        <v>1392</v>
      </c>
      <c r="C61" s="210" t="s">
        <v>330</v>
      </c>
      <c r="D61" s="210" t="s">
        <v>330</v>
      </c>
      <c r="E61" s="210" t="s">
        <v>638</v>
      </c>
      <c r="F61" s="277"/>
      <c r="G61" s="278">
        <v>11</v>
      </c>
      <c r="H61" s="278"/>
      <c r="I61" s="210" t="s">
        <v>1285</v>
      </c>
      <c r="K61" s="278">
        <v>11</v>
      </c>
      <c r="L61" s="278">
        <v>0</v>
      </c>
      <c r="M61" s="277">
        <v>0</v>
      </c>
      <c r="N61" s="210" t="s">
        <v>1392</v>
      </c>
      <c r="O61" s="210" t="s">
        <v>1410</v>
      </c>
    </row>
    <row r="62" spans="1:15" hidden="1">
      <c r="A62" s="210" t="s">
        <v>1392</v>
      </c>
      <c r="B62" s="210" t="s">
        <v>1392</v>
      </c>
      <c r="C62" s="210" t="s">
        <v>330</v>
      </c>
      <c r="D62" s="210" t="s">
        <v>330</v>
      </c>
      <c r="E62" s="210" t="s">
        <v>638</v>
      </c>
      <c r="F62" s="277"/>
      <c r="G62" s="278">
        <v>11</v>
      </c>
      <c r="H62" s="278"/>
      <c r="I62" s="210" t="s">
        <v>1285</v>
      </c>
      <c r="K62" s="278">
        <v>11</v>
      </c>
      <c r="L62" s="278">
        <v>0</v>
      </c>
      <c r="M62" s="277">
        <v>0</v>
      </c>
      <c r="N62" s="210" t="s">
        <v>1392</v>
      </c>
      <c r="O62" s="210" t="s">
        <v>1410</v>
      </c>
    </row>
    <row r="63" spans="1:15" hidden="1">
      <c r="A63" s="210" t="s">
        <v>1392</v>
      </c>
      <c r="B63" s="210" t="s">
        <v>1392</v>
      </c>
      <c r="C63" s="210" t="s">
        <v>330</v>
      </c>
      <c r="D63" s="210" t="s">
        <v>330</v>
      </c>
      <c r="E63" s="210" t="s">
        <v>638</v>
      </c>
      <c r="F63" s="277"/>
      <c r="G63" s="278">
        <v>11</v>
      </c>
      <c r="H63" s="278"/>
      <c r="I63" s="210" t="s">
        <v>1285</v>
      </c>
      <c r="K63" s="278">
        <v>11</v>
      </c>
      <c r="L63" s="278">
        <v>0</v>
      </c>
      <c r="M63" s="277">
        <v>0</v>
      </c>
      <c r="N63" s="210" t="s">
        <v>1392</v>
      </c>
      <c r="O63" s="210" t="s">
        <v>1410</v>
      </c>
    </row>
    <row r="64" spans="1:15" hidden="1">
      <c r="A64" s="210" t="s">
        <v>1392</v>
      </c>
      <c r="B64" s="210" t="s">
        <v>1392</v>
      </c>
      <c r="C64" s="210" t="s">
        <v>330</v>
      </c>
      <c r="D64" s="210" t="s">
        <v>330</v>
      </c>
      <c r="E64" s="210" t="s">
        <v>638</v>
      </c>
      <c r="F64" s="277"/>
      <c r="G64" s="278">
        <v>871.47</v>
      </c>
      <c r="H64" s="278"/>
      <c r="I64" s="210" t="s">
        <v>1285</v>
      </c>
      <c r="K64" s="278">
        <v>871.47</v>
      </c>
      <c r="L64" s="278">
        <v>0</v>
      </c>
      <c r="M64" s="277">
        <v>0</v>
      </c>
      <c r="N64" s="210" t="s">
        <v>1392</v>
      </c>
      <c r="O64" s="210" t="s">
        <v>1411</v>
      </c>
    </row>
    <row r="65" spans="1:15" hidden="1">
      <c r="A65" s="210" t="s">
        <v>1392</v>
      </c>
      <c r="B65" s="210" t="s">
        <v>1392</v>
      </c>
      <c r="C65" s="210" t="s">
        <v>330</v>
      </c>
      <c r="D65" s="210" t="s">
        <v>330</v>
      </c>
      <c r="E65" s="210" t="s">
        <v>638</v>
      </c>
      <c r="F65" s="277"/>
      <c r="G65" s="278">
        <v>741.2</v>
      </c>
      <c r="H65" s="278"/>
      <c r="I65" s="210" t="s">
        <v>1285</v>
      </c>
      <c r="K65" s="278">
        <v>741.2</v>
      </c>
      <c r="L65" s="278">
        <v>0</v>
      </c>
      <c r="M65" s="277">
        <v>0</v>
      </c>
      <c r="N65" s="210" t="s">
        <v>1392</v>
      </c>
      <c r="O65" s="210" t="s">
        <v>1412</v>
      </c>
    </row>
    <row r="66" spans="1:15" hidden="1">
      <c r="A66" s="210" t="s">
        <v>1392</v>
      </c>
      <c r="B66" s="210" t="s">
        <v>1392</v>
      </c>
      <c r="C66" s="210" t="s">
        <v>1413</v>
      </c>
      <c r="D66" s="210" t="s">
        <v>1414</v>
      </c>
      <c r="E66" s="210" t="s">
        <v>1154</v>
      </c>
      <c r="F66" s="277">
        <v>3576</v>
      </c>
      <c r="G66" s="278"/>
      <c r="H66" s="278">
        <v>-3.0740920919924974E-10</v>
      </c>
      <c r="I66" s="210" t="s">
        <v>1285</v>
      </c>
      <c r="K66" s="277">
        <v>3576</v>
      </c>
      <c r="L66" s="278">
        <v>0</v>
      </c>
      <c r="M66" s="277">
        <v>0</v>
      </c>
      <c r="N66" s="210" t="s">
        <v>1392</v>
      </c>
      <c r="O66" s="210" t="s">
        <v>1415</v>
      </c>
    </row>
    <row r="67" spans="1:15" hidden="1">
      <c r="A67" s="210" t="s">
        <v>1338</v>
      </c>
      <c r="B67" s="210" t="s">
        <v>1304</v>
      </c>
      <c r="C67" s="210" t="s">
        <v>1228</v>
      </c>
      <c r="D67" s="210" t="s">
        <v>1388</v>
      </c>
      <c r="E67" s="210" t="s">
        <v>1416</v>
      </c>
      <c r="F67" s="277"/>
      <c r="G67" s="278">
        <v>870.92</v>
      </c>
      <c r="H67" s="278">
        <v>-870.92000000030737</v>
      </c>
      <c r="I67" s="210" t="s">
        <v>1285</v>
      </c>
      <c r="J67" s="210" t="s">
        <v>1288</v>
      </c>
      <c r="K67" s="278">
        <v>870.92</v>
      </c>
      <c r="L67" s="278">
        <v>0</v>
      </c>
      <c r="M67" s="277">
        <v>0</v>
      </c>
      <c r="N67" s="210" t="s">
        <v>1351</v>
      </c>
    </row>
    <row r="68" spans="1:15" hidden="1">
      <c r="A68" s="210" t="s">
        <v>1351</v>
      </c>
      <c r="B68" s="210" t="s">
        <v>1352</v>
      </c>
      <c r="C68" s="210" t="s">
        <v>1228</v>
      </c>
      <c r="D68" s="210" t="s">
        <v>1417</v>
      </c>
      <c r="E68" s="210" t="s">
        <v>1418</v>
      </c>
      <c r="F68" s="277"/>
      <c r="G68" s="278">
        <v>9242.89</v>
      </c>
      <c r="H68" s="278"/>
      <c r="I68" s="210" t="s">
        <v>1285</v>
      </c>
      <c r="K68" s="278">
        <v>9242.89</v>
      </c>
      <c r="L68" s="278">
        <v>0</v>
      </c>
      <c r="M68" s="277">
        <v>0</v>
      </c>
      <c r="N68" s="210" t="s">
        <v>1351</v>
      </c>
    </row>
    <row r="69" spans="1:15" hidden="1">
      <c r="A69" s="210" t="s">
        <v>1351</v>
      </c>
      <c r="B69" s="210" t="s">
        <v>1352</v>
      </c>
      <c r="C69" s="210" t="s">
        <v>1228</v>
      </c>
      <c r="D69" s="210" t="s">
        <v>1419</v>
      </c>
      <c r="E69" s="210" t="s">
        <v>1420</v>
      </c>
      <c r="F69" s="277"/>
      <c r="G69" s="278">
        <v>1935.4</v>
      </c>
      <c r="H69" s="278"/>
      <c r="I69" s="210" t="s">
        <v>1285</v>
      </c>
      <c r="K69" s="278">
        <v>1935.4</v>
      </c>
      <c r="L69" s="278">
        <v>0</v>
      </c>
      <c r="M69" s="277">
        <v>0</v>
      </c>
      <c r="N69" s="210" t="s">
        <v>1351</v>
      </c>
    </row>
    <row r="70" spans="1:15" hidden="1">
      <c r="A70" s="210" t="s">
        <v>1351</v>
      </c>
      <c r="B70" s="210" t="s">
        <v>1352</v>
      </c>
      <c r="C70" s="210" t="s">
        <v>1228</v>
      </c>
      <c r="D70" s="210" t="s">
        <v>1421</v>
      </c>
      <c r="E70" s="210" t="s">
        <v>1422</v>
      </c>
      <c r="F70" s="277"/>
      <c r="G70" s="278">
        <v>10960.49</v>
      </c>
      <c r="H70" s="278"/>
      <c r="I70" s="210" t="s">
        <v>1285</v>
      </c>
      <c r="K70" s="278">
        <v>10960.49</v>
      </c>
      <c r="L70" s="278">
        <v>0</v>
      </c>
      <c r="M70" s="277">
        <v>0</v>
      </c>
      <c r="N70" s="210" t="s">
        <v>1351</v>
      </c>
    </row>
    <row r="71" spans="1:15" hidden="1">
      <c r="A71" s="210" t="s">
        <v>1351</v>
      </c>
      <c r="B71" s="210" t="s">
        <v>1352</v>
      </c>
      <c r="C71" s="210" t="s">
        <v>1228</v>
      </c>
      <c r="D71" s="210" t="s">
        <v>1423</v>
      </c>
      <c r="E71" s="210" t="s">
        <v>1424</v>
      </c>
      <c r="F71" s="277"/>
      <c r="G71" s="278">
        <v>36441.06</v>
      </c>
      <c r="H71" s="278"/>
      <c r="I71" s="210" t="s">
        <v>1285</v>
      </c>
      <c r="K71" s="278">
        <v>36441.06</v>
      </c>
      <c r="L71" s="278">
        <v>0</v>
      </c>
      <c r="M71" s="277">
        <v>0</v>
      </c>
      <c r="N71" s="210" t="s">
        <v>1351</v>
      </c>
    </row>
    <row r="72" spans="1:15" hidden="1">
      <c r="A72" s="210" t="s">
        <v>1351</v>
      </c>
      <c r="B72" s="210" t="s">
        <v>1352</v>
      </c>
      <c r="C72" s="210" t="s">
        <v>1228</v>
      </c>
      <c r="D72" s="210" t="s">
        <v>1425</v>
      </c>
      <c r="E72" s="210" t="s">
        <v>1426</v>
      </c>
      <c r="F72" s="277"/>
      <c r="G72" s="278">
        <v>11352.38</v>
      </c>
      <c r="H72" s="278"/>
      <c r="I72" s="210" t="s">
        <v>1285</v>
      </c>
      <c r="K72" s="278">
        <v>11352.38</v>
      </c>
      <c r="L72" s="278">
        <v>0</v>
      </c>
      <c r="M72" s="277">
        <v>0</v>
      </c>
      <c r="N72" s="210" t="s">
        <v>1351</v>
      </c>
    </row>
    <row r="73" spans="1:15" hidden="1">
      <c r="A73" s="210" t="s">
        <v>1351</v>
      </c>
      <c r="B73" s="210" t="s">
        <v>1352</v>
      </c>
      <c r="C73" s="210" t="s">
        <v>1228</v>
      </c>
      <c r="D73" s="210" t="s">
        <v>1427</v>
      </c>
      <c r="E73" s="210" t="s">
        <v>1428</v>
      </c>
      <c r="F73" s="277"/>
      <c r="G73" s="278">
        <v>14303.93</v>
      </c>
      <c r="H73" s="278"/>
      <c r="I73" s="210" t="s">
        <v>1285</v>
      </c>
      <c r="K73" s="278">
        <v>14303.93</v>
      </c>
      <c r="L73" s="278">
        <v>0</v>
      </c>
      <c r="M73" s="277">
        <v>0</v>
      </c>
      <c r="N73" s="210" t="s">
        <v>1351</v>
      </c>
    </row>
    <row r="74" spans="1:15" hidden="1">
      <c r="A74" s="210" t="s">
        <v>1351</v>
      </c>
      <c r="B74" s="210" t="s">
        <v>1352</v>
      </c>
      <c r="C74" s="210" t="s">
        <v>1228</v>
      </c>
      <c r="D74" s="210" t="s">
        <v>1429</v>
      </c>
      <c r="E74" s="210" t="s">
        <v>1430</v>
      </c>
      <c r="F74" s="277"/>
      <c r="G74" s="278">
        <v>3292.18</v>
      </c>
      <c r="H74" s="278"/>
      <c r="I74" s="210" t="s">
        <v>1285</v>
      </c>
      <c r="K74" s="278">
        <v>3292.18</v>
      </c>
      <c r="L74" s="278">
        <v>0</v>
      </c>
      <c r="M74" s="277">
        <v>0</v>
      </c>
      <c r="N74" s="210" t="s">
        <v>1351</v>
      </c>
    </row>
    <row r="75" spans="1:15" hidden="1">
      <c r="A75" s="210" t="s">
        <v>1351</v>
      </c>
      <c r="B75" s="210" t="s">
        <v>1352</v>
      </c>
      <c r="C75" s="210" t="s">
        <v>1228</v>
      </c>
      <c r="D75" s="210" t="s">
        <v>1431</v>
      </c>
      <c r="E75" s="210" t="s">
        <v>1430</v>
      </c>
      <c r="F75" s="277"/>
      <c r="G75" s="278">
        <v>4268.49</v>
      </c>
      <c r="H75" s="278"/>
      <c r="I75" s="210" t="s">
        <v>1285</v>
      </c>
      <c r="K75" s="278">
        <v>4268.49</v>
      </c>
      <c r="L75" s="278">
        <v>0</v>
      </c>
      <c r="M75" s="277">
        <v>0</v>
      </c>
      <c r="N75" s="210" t="s">
        <v>1351</v>
      </c>
    </row>
    <row r="76" spans="1:15" hidden="1">
      <c r="A76" s="210" t="s">
        <v>1351</v>
      </c>
      <c r="B76" s="210" t="s">
        <v>1352</v>
      </c>
      <c r="C76" s="210" t="s">
        <v>1228</v>
      </c>
      <c r="D76" s="210" t="s">
        <v>1432</v>
      </c>
      <c r="E76" s="210" t="s">
        <v>1433</v>
      </c>
      <c r="F76" s="277"/>
      <c r="G76" s="278">
        <v>32275.01</v>
      </c>
      <c r="H76" s="278"/>
      <c r="I76" s="210" t="s">
        <v>1285</v>
      </c>
      <c r="K76" s="278">
        <v>32275.01</v>
      </c>
      <c r="L76" s="278">
        <v>0</v>
      </c>
      <c r="M76" s="277">
        <v>0</v>
      </c>
      <c r="N76" s="210" t="s">
        <v>1351</v>
      </c>
    </row>
    <row r="77" spans="1:15" hidden="1">
      <c r="A77" s="210" t="s">
        <v>1351</v>
      </c>
      <c r="B77" s="210" t="s">
        <v>1352</v>
      </c>
      <c r="C77" s="210" t="s">
        <v>1228</v>
      </c>
      <c r="D77" s="210" t="s">
        <v>1434</v>
      </c>
      <c r="E77" s="210" t="s">
        <v>1435</v>
      </c>
      <c r="F77" s="277"/>
      <c r="G77" s="278">
        <v>3628.88</v>
      </c>
      <c r="H77" s="278"/>
      <c r="I77" s="210" t="s">
        <v>1285</v>
      </c>
      <c r="K77" s="278">
        <v>3628.88</v>
      </c>
      <c r="L77" s="278">
        <v>0</v>
      </c>
      <c r="M77" s="277">
        <v>0</v>
      </c>
      <c r="N77" s="210" t="s">
        <v>1351</v>
      </c>
    </row>
    <row r="78" spans="1:15" hidden="1">
      <c r="A78" s="210" t="s">
        <v>1351</v>
      </c>
      <c r="B78" s="210" t="s">
        <v>1352</v>
      </c>
      <c r="C78" s="210" t="s">
        <v>1228</v>
      </c>
      <c r="D78" s="210" t="s">
        <v>1436</v>
      </c>
      <c r="E78" s="210" t="s">
        <v>1437</v>
      </c>
      <c r="F78" s="277"/>
      <c r="G78" s="278">
        <v>2903.09</v>
      </c>
      <c r="H78" s="278"/>
      <c r="I78" s="210" t="s">
        <v>1285</v>
      </c>
      <c r="K78" s="278">
        <v>2903.09</v>
      </c>
      <c r="L78" s="278">
        <v>0</v>
      </c>
      <c r="M78" s="277">
        <v>0</v>
      </c>
      <c r="N78" s="210" t="s">
        <v>1351</v>
      </c>
    </row>
    <row r="79" spans="1:15" hidden="1">
      <c r="A79" s="210" t="s">
        <v>1351</v>
      </c>
      <c r="B79" s="210" t="s">
        <v>1352</v>
      </c>
      <c r="C79" s="210" t="s">
        <v>1228</v>
      </c>
      <c r="D79" s="210" t="s">
        <v>1438</v>
      </c>
      <c r="E79" s="210" t="s">
        <v>1439</v>
      </c>
      <c r="F79" s="277"/>
      <c r="G79" s="278">
        <v>21569.49</v>
      </c>
      <c r="H79" s="278"/>
      <c r="I79" s="210" t="s">
        <v>1285</v>
      </c>
      <c r="K79" s="278">
        <v>21569.49</v>
      </c>
      <c r="L79" s="278">
        <v>0</v>
      </c>
      <c r="M79" s="277">
        <v>0</v>
      </c>
      <c r="N79" s="210" t="s">
        <v>1351</v>
      </c>
    </row>
    <row r="80" spans="1:15" hidden="1">
      <c r="A80" s="210" t="s">
        <v>1351</v>
      </c>
      <c r="B80" s="210" t="s">
        <v>1352</v>
      </c>
      <c r="C80" s="210" t="s">
        <v>1228</v>
      </c>
      <c r="D80" s="210" t="s">
        <v>1440</v>
      </c>
      <c r="E80" s="210" t="s">
        <v>1441</v>
      </c>
      <c r="F80" s="277"/>
      <c r="G80" s="278">
        <v>3405.71</v>
      </c>
      <c r="H80" s="278"/>
      <c r="I80" s="210" t="s">
        <v>1285</v>
      </c>
      <c r="K80" s="278">
        <v>3405.71</v>
      </c>
      <c r="L80" s="278">
        <v>0</v>
      </c>
      <c r="M80" s="277">
        <v>0</v>
      </c>
      <c r="N80" s="210" t="s">
        <v>1351</v>
      </c>
    </row>
    <row r="81" spans="1:15" hidden="1">
      <c r="A81" s="210" t="s">
        <v>1351</v>
      </c>
      <c r="B81" s="210" t="s">
        <v>1352</v>
      </c>
      <c r="C81" s="210" t="s">
        <v>1228</v>
      </c>
      <c r="D81" s="210" t="s">
        <v>1442</v>
      </c>
      <c r="E81" s="210" t="s">
        <v>1443</v>
      </c>
      <c r="F81" s="277"/>
      <c r="G81" s="278">
        <v>8741.32</v>
      </c>
      <c r="H81" s="278"/>
      <c r="I81" s="210" t="s">
        <v>1285</v>
      </c>
      <c r="K81" s="278">
        <v>8741.32</v>
      </c>
      <c r="L81" s="278">
        <v>0</v>
      </c>
      <c r="M81" s="277">
        <v>0</v>
      </c>
      <c r="N81" s="210" t="s">
        <v>1351</v>
      </c>
    </row>
    <row r="82" spans="1:15" hidden="1">
      <c r="A82" s="210" t="s">
        <v>1351</v>
      </c>
      <c r="B82" s="210" t="s">
        <v>1352</v>
      </c>
      <c r="C82" s="210" t="s">
        <v>1228</v>
      </c>
      <c r="D82" s="210" t="s">
        <v>1444</v>
      </c>
      <c r="E82" s="210" t="s">
        <v>1445</v>
      </c>
      <c r="F82" s="277"/>
      <c r="G82" s="278">
        <v>6757.2</v>
      </c>
      <c r="H82" s="278"/>
      <c r="I82" s="210" t="s">
        <v>1285</v>
      </c>
      <c r="K82" s="278">
        <v>6757.2</v>
      </c>
      <c r="L82" s="278">
        <v>0</v>
      </c>
      <c r="M82" s="277">
        <v>0</v>
      </c>
      <c r="N82" s="210" t="s">
        <v>1351</v>
      </c>
    </row>
    <row r="83" spans="1:15" hidden="1">
      <c r="A83" s="210" t="s">
        <v>1351</v>
      </c>
      <c r="B83" s="210" t="s">
        <v>1352</v>
      </c>
      <c r="C83" s="210" t="s">
        <v>1228</v>
      </c>
      <c r="D83" s="210" t="s">
        <v>1446</v>
      </c>
      <c r="E83" s="210" t="s">
        <v>1092</v>
      </c>
      <c r="F83" s="277"/>
      <c r="G83" s="278">
        <v>77028.179999999993</v>
      </c>
      <c r="H83" s="278"/>
      <c r="I83" s="210" t="s">
        <v>1285</v>
      </c>
      <c r="K83" s="278">
        <v>77028.179999999993</v>
      </c>
      <c r="L83" s="278">
        <v>0</v>
      </c>
      <c r="M83" s="277">
        <v>0</v>
      </c>
      <c r="N83" s="210" t="s">
        <v>1351</v>
      </c>
    </row>
    <row r="84" spans="1:15" hidden="1">
      <c r="A84" s="210" t="s">
        <v>1351</v>
      </c>
      <c r="B84" s="210" t="s">
        <v>1351</v>
      </c>
      <c r="C84" s="210" t="s">
        <v>1228</v>
      </c>
      <c r="D84" s="210" t="s">
        <v>1447</v>
      </c>
      <c r="E84" s="210" t="s">
        <v>1448</v>
      </c>
      <c r="F84" s="277"/>
      <c r="G84" s="278">
        <v>120900.88</v>
      </c>
      <c r="H84" s="278"/>
      <c r="I84" s="210" t="s">
        <v>1285</v>
      </c>
      <c r="K84" s="278">
        <v>120900.88</v>
      </c>
      <c r="L84" s="278">
        <v>0</v>
      </c>
      <c r="M84" s="277">
        <v>0</v>
      </c>
      <c r="N84" s="210" t="s">
        <v>1351</v>
      </c>
    </row>
    <row r="85" spans="1:15" hidden="1">
      <c r="A85" s="210" t="s">
        <v>1351</v>
      </c>
      <c r="B85" s="210" t="s">
        <v>1351</v>
      </c>
      <c r="C85" s="210" t="s">
        <v>330</v>
      </c>
      <c r="D85" s="210" t="s">
        <v>330</v>
      </c>
      <c r="E85" s="210" t="s">
        <v>638</v>
      </c>
      <c r="F85" s="277"/>
      <c r="G85" s="278">
        <v>11</v>
      </c>
      <c r="H85" s="277"/>
      <c r="I85" s="210" t="s">
        <v>1285</v>
      </c>
      <c r="K85" s="278">
        <v>11</v>
      </c>
      <c r="L85" s="278">
        <v>0</v>
      </c>
      <c r="M85" s="277">
        <v>0</v>
      </c>
      <c r="N85" s="210" t="s">
        <v>1351</v>
      </c>
      <c r="O85" s="210" t="s">
        <v>1449</v>
      </c>
    </row>
    <row r="86" spans="1:15" hidden="1">
      <c r="A86" s="210" t="s">
        <v>1351</v>
      </c>
      <c r="B86" s="210" t="s">
        <v>1351</v>
      </c>
      <c r="C86" s="210" t="s">
        <v>330</v>
      </c>
      <c r="D86" s="210" t="s">
        <v>330</v>
      </c>
      <c r="E86" s="210" t="s">
        <v>638</v>
      </c>
      <c r="F86" s="277"/>
      <c r="G86" s="278">
        <v>11</v>
      </c>
      <c r="H86" s="277"/>
      <c r="I86" s="210" t="s">
        <v>1285</v>
      </c>
      <c r="K86" s="278">
        <v>11</v>
      </c>
      <c r="L86" s="278">
        <v>0</v>
      </c>
      <c r="M86" s="277">
        <v>0</v>
      </c>
      <c r="N86" s="210" t="s">
        <v>1351</v>
      </c>
      <c r="O86" s="210" t="s">
        <v>1449</v>
      </c>
    </row>
    <row r="87" spans="1:15" hidden="1">
      <c r="A87" s="210" t="s">
        <v>1351</v>
      </c>
      <c r="B87" s="210" t="s">
        <v>1351</v>
      </c>
      <c r="C87" s="210" t="s">
        <v>330</v>
      </c>
      <c r="D87" s="210" t="s">
        <v>330</v>
      </c>
      <c r="E87" s="210" t="s">
        <v>638</v>
      </c>
      <c r="F87" s="277"/>
      <c r="G87" s="278">
        <v>11</v>
      </c>
      <c r="H87" s="277"/>
      <c r="I87" s="210" t="s">
        <v>1285</v>
      </c>
      <c r="K87" s="278">
        <v>11</v>
      </c>
      <c r="L87" s="278">
        <v>0</v>
      </c>
      <c r="M87" s="277">
        <v>0</v>
      </c>
      <c r="N87" s="210" t="s">
        <v>1351</v>
      </c>
      <c r="O87" s="210" t="s">
        <v>1449</v>
      </c>
    </row>
    <row r="88" spans="1:15" hidden="1">
      <c r="A88" s="210" t="s">
        <v>1351</v>
      </c>
      <c r="B88" s="210" t="s">
        <v>1351</v>
      </c>
      <c r="C88" s="210" t="s">
        <v>330</v>
      </c>
      <c r="D88" s="210" t="s">
        <v>330</v>
      </c>
      <c r="E88" s="210" t="s">
        <v>638</v>
      </c>
      <c r="F88" s="277"/>
      <c r="G88" s="278">
        <v>11</v>
      </c>
      <c r="H88" s="277"/>
      <c r="I88" s="210" t="s">
        <v>1285</v>
      </c>
      <c r="K88" s="278">
        <v>11</v>
      </c>
      <c r="L88" s="278">
        <v>0</v>
      </c>
      <c r="M88" s="277">
        <v>0</v>
      </c>
      <c r="N88" s="210" t="s">
        <v>1351</v>
      </c>
      <c r="O88" s="210" t="s">
        <v>1449</v>
      </c>
    </row>
    <row r="89" spans="1:15" hidden="1">
      <c r="A89" s="210" t="s">
        <v>1351</v>
      </c>
      <c r="B89" s="210" t="s">
        <v>1351</v>
      </c>
      <c r="C89" s="210" t="s">
        <v>330</v>
      </c>
      <c r="D89" s="210" t="s">
        <v>330</v>
      </c>
      <c r="E89" s="210" t="s">
        <v>638</v>
      </c>
      <c r="F89" s="277"/>
      <c r="G89" s="278">
        <v>11</v>
      </c>
      <c r="H89" s="277"/>
      <c r="I89" s="210" t="s">
        <v>1285</v>
      </c>
      <c r="K89" s="278">
        <v>11</v>
      </c>
      <c r="L89" s="278">
        <v>0</v>
      </c>
      <c r="M89" s="277">
        <v>0</v>
      </c>
      <c r="N89" s="210" t="s">
        <v>1351</v>
      </c>
      <c r="O89" s="210" t="s">
        <v>1449</v>
      </c>
    </row>
    <row r="90" spans="1:15" hidden="1">
      <c r="A90" s="210" t="s">
        <v>1351</v>
      </c>
      <c r="B90" s="210" t="s">
        <v>1351</v>
      </c>
      <c r="C90" s="210" t="s">
        <v>330</v>
      </c>
      <c r="D90" s="210" t="s">
        <v>330</v>
      </c>
      <c r="E90" s="210" t="s">
        <v>638</v>
      </c>
      <c r="F90" s="277"/>
      <c r="G90" s="278">
        <v>11</v>
      </c>
      <c r="H90" s="277"/>
      <c r="I90" s="210" t="s">
        <v>1285</v>
      </c>
      <c r="K90" s="278">
        <v>11</v>
      </c>
      <c r="L90" s="278">
        <v>0</v>
      </c>
      <c r="M90" s="277">
        <v>0</v>
      </c>
      <c r="N90" s="210" t="s">
        <v>1351</v>
      </c>
      <c r="O90" s="210" t="s">
        <v>1449</v>
      </c>
    </row>
    <row r="91" spans="1:15" hidden="1">
      <c r="A91" s="210" t="s">
        <v>1351</v>
      </c>
      <c r="B91" s="210" t="s">
        <v>1351</v>
      </c>
      <c r="C91" s="210" t="s">
        <v>330</v>
      </c>
      <c r="D91" s="210" t="s">
        <v>330</v>
      </c>
      <c r="E91" s="210" t="s">
        <v>638</v>
      </c>
      <c r="F91" s="277"/>
      <c r="G91" s="278">
        <v>11</v>
      </c>
      <c r="H91" s="277"/>
      <c r="I91" s="210" t="s">
        <v>1285</v>
      </c>
      <c r="K91" s="278">
        <v>11</v>
      </c>
      <c r="L91" s="278">
        <v>0</v>
      </c>
      <c r="M91" s="277">
        <v>0</v>
      </c>
      <c r="N91" s="210" t="s">
        <v>1351</v>
      </c>
      <c r="O91" s="210" t="s">
        <v>1449</v>
      </c>
    </row>
    <row r="92" spans="1:15" hidden="1">
      <c r="A92" s="210" t="s">
        <v>1351</v>
      </c>
      <c r="B92" s="210" t="s">
        <v>1351</v>
      </c>
      <c r="C92" s="210" t="s">
        <v>330</v>
      </c>
      <c r="D92" s="210" t="s">
        <v>330</v>
      </c>
      <c r="E92" s="210" t="s">
        <v>638</v>
      </c>
      <c r="F92" s="277"/>
      <c r="G92" s="278">
        <v>11</v>
      </c>
      <c r="H92" s="277"/>
      <c r="I92" s="210" t="s">
        <v>1285</v>
      </c>
      <c r="K92" s="278">
        <v>11</v>
      </c>
      <c r="L92" s="278">
        <v>0</v>
      </c>
      <c r="M92" s="277">
        <v>0</v>
      </c>
      <c r="N92" s="210" t="s">
        <v>1351</v>
      </c>
      <c r="O92" s="210" t="s">
        <v>1449</v>
      </c>
    </row>
    <row r="93" spans="1:15" hidden="1">
      <c r="A93" s="210" t="s">
        <v>1351</v>
      </c>
      <c r="B93" s="210" t="s">
        <v>1351</v>
      </c>
      <c r="C93" s="210" t="s">
        <v>330</v>
      </c>
      <c r="D93" s="210" t="s">
        <v>330</v>
      </c>
      <c r="E93" s="210" t="s">
        <v>638</v>
      </c>
      <c r="F93" s="277"/>
      <c r="G93" s="278">
        <v>11</v>
      </c>
      <c r="H93" s="277"/>
      <c r="I93" s="210" t="s">
        <v>1285</v>
      </c>
      <c r="K93" s="278">
        <v>11</v>
      </c>
      <c r="L93" s="278">
        <v>0</v>
      </c>
      <c r="M93" s="277">
        <v>0</v>
      </c>
      <c r="N93" s="210" t="s">
        <v>1351</v>
      </c>
      <c r="O93" s="210" t="s">
        <v>1449</v>
      </c>
    </row>
    <row r="94" spans="1:15" hidden="1">
      <c r="A94" s="210" t="s">
        <v>1351</v>
      </c>
      <c r="B94" s="210" t="s">
        <v>1351</v>
      </c>
      <c r="C94" s="210" t="s">
        <v>330</v>
      </c>
      <c r="D94" s="210" t="s">
        <v>330</v>
      </c>
      <c r="E94" s="210" t="s">
        <v>638</v>
      </c>
      <c r="F94" s="277"/>
      <c r="G94" s="278">
        <v>11</v>
      </c>
      <c r="H94" s="277"/>
      <c r="I94" s="210" t="s">
        <v>1285</v>
      </c>
      <c r="K94" s="278">
        <v>11</v>
      </c>
      <c r="L94" s="278">
        <v>0</v>
      </c>
      <c r="M94" s="277">
        <v>0</v>
      </c>
      <c r="N94" s="210" t="s">
        <v>1351</v>
      </c>
      <c r="O94" s="210" t="s">
        <v>1449</v>
      </c>
    </row>
    <row r="95" spans="1:15" hidden="1">
      <c r="A95" s="210" t="s">
        <v>1351</v>
      </c>
      <c r="B95" s="210" t="s">
        <v>1351</v>
      </c>
      <c r="C95" s="210" t="s">
        <v>330</v>
      </c>
      <c r="D95" s="210" t="s">
        <v>330</v>
      </c>
      <c r="E95" s="210" t="s">
        <v>638</v>
      </c>
      <c r="F95" s="277"/>
      <c r="G95" s="278">
        <v>11</v>
      </c>
      <c r="H95" s="277"/>
      <c r="I95" s="210" t="s">
        <v>1285</v>
      </c>
      <c r="K95" s="278">
        <v>11</v>
      </c>
      <c r="L95" s="278">
        <v>0</v>
      </c>
      <c r="M95" s="277">
        <v>0</v>
      </c>
      <c r="N95" s="210" t="s">
        <v>1351</v>
      </c>
      <c r="O95" s="210" t="s">
        <v>1449</v>
      </c>
    </row>
    <row r="96" spans="1:15" hidden="1">
      <c r="A96" s="210" t="s">
        <v>1351</v>
      </c>
      <c r="B96" s="210" t="s">
        <v>1351</v>
      </c>
      <c r="C96" s="210" t="s">
        <v>330</v>
      </c>
      <c r="D96" s="210" t="s">
        <v>330</v>
      </c>
      <c r="E96" s="210" t="s">
        <v>638</v>
      </c>
      <c r="F96" s="277"/>
      <c r="G96" s="278">
        <v>11</v>
      </c>
      <c r="H96" s="277"/>
      <c r="I96" s="210" t="s">
        <v>1285</v>
      </c>
      <c r="K96" s="278">
        <v>11</v>
      </c>
      <c r="L96" s="278">
        <v>0</v>
      </c>
      <c r="M96" s="277">
        <v>0</v>
      </c>
      <c r="N96" s="210" t="s">
        <v>1351</v>
      </c>
      <c r="O96" s="210" t="s">
        <v>1449</v>
      </c>
    </row>
    <row r="97" spans="1:15" hidden="1">
      <c r="A97" s="210" t="s">
        <v>1351</v>
      </c>
      <c r="B97" s="210" t="s">
        <v>1351</v>
      </c>
      <c r="C97" s="210" t="s">
        <v>330</v>
      </c>
      <c r="D97" s="210" t="s">
        <v>330</v>
      </c>
      <c r="E97" s="210" t="s">
        <v>638</v>
      </c>
      <c r="F97" s="277"/>
      <c r="G97" s="278">
        <v>11</v>
      </c>
      <c r="H97" s="278"/>
      <c r="I97" s="210" t="s">
        <v>1285</v>
      </c>
      <c r="K97" s="278">
        <v>11</v>
      </c>
      <c r="L97" s="278">
        <v>0</v>
      </c>
      <c r="M97" s="277">
        <v>0</v>
      </c>
      <c r="N97" s="210" t="s">
        <v>1351</v>
      </c>
      <c r="O97" s="210" t="s">
        <v>1449</v>
      </c>
    </row>
    <row r="98" spans="1:15" hidden="1">
      <c r="A98" s="210" t="s">
        <v>1351</v>
      </c>
      <c r="B98" s="210" t="s">
        <v>1450</v>
      </c>
      <c r="C98" s="210" t="s">
        <v>257</v>
      </c>
      <c r="D98" s="210" t="s">
        <v>1451</v>
      </c>
      <c r="E98" s="210" t="s">
        <v>1375</v>
      </c>
      <c r="F98" s="277"/>
      <c r="G98" s="278">
        <v>2585.13</v>
      </c>
      <c r="H98" s="278"/>
      <c r="I98" s="210" t="s">
        <v>1285</v>
      </c>
      <c r="J98" s="210" t="s">
        <v>1289</v>
      </c>
      <c r="K98" s="278">
        <v>2585.13</v>
      </c>
      <c r="L98" s="278">
        <v>0</v>
      </c>
      <c r="M98" s="277">
        <v>0</v>
      </c>
      <c r="N98" s="210" t="s">
        <v>1452</v>
      </c>
      <c r="O98" s="210" t="s">
        <v>1453</v>
      </c>
    </row>
    <row r="99" spans="1:15" hidden="1">
      <c r="A99" s="210" t="s">
        <v>1351</v>
      </c>
      <c r="B99" s="210" t="s">
        <v>1352</v>
      </c>
      <c r="C99" s="210" t="s">
        <v>1228</v>
      </c>
      <c r="D99" s="210" t="s">
        <v>1454</v>
      </c>
      <c r="E99" s="210" t="s">
        <v>1455</v>
      </c>
      <c r="F99" s="277"/>
      <c r="G99" s="278">
        <v>2270.46</v>
      </c>
      <c r="H99" s="278"/>
      <c r="I99" s="210" t="s">
        <v>1285</v>
      </c>
      <c r="K99" s="278">
        <v>2270.46</v>
      </c>
      <c r="L99" s="278">
        <v>0</v>
      </c>
      <c r="M99" s="277">
        <v>0</v>
      </c>
      <c r="N99" s="210" t="s">
        <v>1452</v>
      </c>
    </row>
    <row r="100" spans="1:15" hidden="1">
      <c r="A100" s="210" t="s">
        <v>1351</v>
      </c>
      <c r="B100" s="210" t="s">
        <v>1352</v>
      </c>
      <c r="C100" s="210" t="s">
        <v>1228</v>
      </c>
      <c r="D100" s="210" t="s">
        <v>1456</v>
      </c>
      <c r="E100" s="210" t="s">
        <v>1457</v>
      </c>
      <c r="F100" s="277"/>
      <c r="G100" s="278">
        <v>7242.82</v>
      </c>
      <c r="H100" s="278"/>
      <c r="I100" s="210" t="s">
        <v>1285</v>
      </c>
      <c r="K100" s="278">
        <v>7242.82</v>
      </c>
      <c r="L100" s="278">
        <v>0</v>
      </c>
      <c r="M100" s="277">
        <v>0</v>
      </c>
      <c r="N100" s="210" t="s">
        <v>1452</v>
      </c>
    </row>
    <row r="101" spans="1:15" hidden="1">
      <c r="A101" s="210" t="s">
        <v>1351</v>
      </c>
      <c r="B101" s="210" t="s">
        <v>1352</v>
      </c>
      <c r="C101" s="210" t="s">
        <v>1228</v>
      </c>
      <c r="D101" s="210" t="s">
        <v>1458</v>
      </c>
      <c r="E101" s="210" t="s">
        <v>1459</v>
      </c>
      <c r="F101" s="277"/>
      <c r="G101" s="278">
        <v>49950.27</v>
      </c>
      <c r="H101" s="278"/>
      <c r="I101" s="210" t="s">
        <v>1285</v>
      </c>
      <c r="K101" s="278">
        <v>49950.27</v>
      </c>
      <c r="L101" s="278">
        <v>0</v>
      </c>
      <c r="M101" s="277">
        <v>0</v>
      </c>
      <c r="N101" s="210" t="s">
        <v>1452</v>
      </c>
    </row>
    <row r="102" spans="1:15" hidden="1">
      <c r="A102" s="210" t="s">
        <v>1351</v>
      </c>
      <c r="B102" s="210" t="s">
        <v>1352</v>
      </c>
      <c r="C102" s="210" t="s">
        <v>1228</v>
      </c>
      <c r="D102" s="210" t="s">
        <v>1460</v>
      </c>
      <c r="E102" s="210" t="s">
        <v>1461</v>
      </c>
      <c r="F102" s="277"/>
      <c r="G102" s="278">
        <v>20547.669999999998</v>
      </c>
      <c r="H102" s="278"/>
      <c r="I102" s="210" t="s">
        <v>1285</v>
      </c>
      <c r="K102" s="278">
        <v>20547.669999999998</v>
      </c>
      <c r="L102" s="278">
        <v>0</v>
      </c>
      <c r="M102" s="277">
        <v>0</v>
      </c>
      <c r="N102" s="210" t="s">
        <v>1452</v>
      </c>
    </row>
    <row r="103" spans="1:15" hidden="1">
      <c r="A103" s="210" t="s">
        <v>1351</v>
      </c>
      <c r="B103" s="210" t="s">
        <v>1352</v>
      </c>
      <c r="C103" s="210" t="s">
        <v>1228</v>
      </c>
      <c r="D103" s="210" t="s">
        <v>1462</v>
      </c>
      <c r="E103" s="210" t="s">
        <v>1463</v>
      </c>
      <c r="F103" s="277"/>
      <c r="G103" s="278">
        <v>1814.43</v>
      </c>
      <c r="H103" s="278"/>
      <c r="I103" s="210" t="s">
        <v>1285</v>
      </c>
      <c r="K103" s="278">
        <v>1814.43</v>
      </c>
      <c r="L103" s="278">
        <v>0</v>
      </c>
      <c r="M103" s="277">
        <v>0</v>
      </c>
      <c r="N103" s="210" t="s">
        <v>1452</v>
      </c>
    </row>
    <row r="104" spans="1:15" hidden="1">
      <c r="A104" s="210" t="s">
        <v>1351</v>
      </c>
      <c r="B104" s="210" t="s">
        <v>1352</v>
      </c>
      <c r="C104" s="210" t="s">
        <v>1228</v>
      </c>
      <c r="D104" s="210" t="s">
        <v>1464</v>
      </c>
      <c r="E104" s="210" t="s">
        <v>1465</v>
      </c>
      <c r="F104" s="277"/>
      <c r="G104" s="278">
        <v>5789.71</v>
      </c>
      <c r="H104" s="278"/>
      <c r="I104" s="210" t="s">
        <v>1285</v>
      </c>
      <c r="K104" s="278">
        <v>5789.71</v>
      </c>
      <c r="L104" s="278">
        <v>0</v>
      </c>
      <c r="M104" s="277">
        <v>0</v>
      </c>
      <c r="N104" s="210" t="s">
        <v>1452</v>
      </c>
    </row>
    <row r="105" spans="1:15" hidden="1">
      <c r="A105" s="210" t="s">
        <v>1351</v>
      </c>
      <c r="B105" s="210" t="s">
        <v>1352</v>
      </c>
      <c r="C105" s="210" t="s">
        <v>1228</v>
      </c>
      <c r="D105" s="210" t="s">
        <v>1466</v>
      </c>
      <c r="E105" s="210" t="s">
        <v>1467</v>
      </c>
      <c r="F105" s="277"/>
      <c r="G105" s="278">
        <v>567.59</v>
      </c>
      <c r="H105" s="278"/>
      <c r="I105" s="210" t="s">
        <v>1285</v>
      </c>
      <c r="K105" s="278">
        <v>567.59</v>
      </c>
      <c r="L105" s="278">
        <v>0</v>
      </c>
      <c r="M105" s="277">
        <v>0</v>
      </c>
      <c r="N105" s="210" t="s">
        <v>1452</v>
      </c>
    </row>
    <row r="106" spans="1:15" hidden="1">
      <c r="A106" s="210" t="s">
        <v>1351</v>
      </c>
      <c r="B106" s="210" t="s">
        <v>1352</v>
      </c>
      <c r="C106" s="210" t="s">
        <v>1228</v>
      </c>
      <c r="D106" s="210" t="s">
        <v>1468</v>
      </c>
      <c r="E106" s="210" t="s">
        <v>1469</v>
      </c>
      <c r="F106" s="277"/>
      <c r="G106" s="278">
        <v>5443.33</v>
      </c>
      <c r="H106" s="278"/>
      <c r="I106" s="210" t="s">
        <v>1285</v>
      </c>
      <c r="K106" s="278">
        <v>5443.33</v>
      </c>
      <c r="L106" s="278">
        <v>0</v>
      </c>
      <c r="M106" s="277">
        <v>0</v>
      </c>
      <c r="N106" s="210" t="s">
        <v>1452</v>
      </c>
    </row>
    <row r="107" spans="1:15" hidden="1">
      <c r="A107" s="210" t="s">
        <v>1351</v>
      </c>
      <c r="B107" s="210" t="s">
        <v>1352</v>
      </c>
      <c r="C107" s="210" t="s">
        <v>1228</v>
      </c>
      <c r="D107" s="210" t="s">
        <v>1470</v>
      </c>
      <c r="E107" s="210" t="s">
        <v>1471</v>
      </c>
      <c r="F107" s="277"/>
      <c r="G107" s="278">
        <v>17971.8</v>
      </c>
      <c r="H107" s="278"/>
      <c r="I107" s="210" t="s">
        <v>1285</v>
      </c>
      <c r="K107" s="278">
        <v>17971.8</v>
      </c>
      <c r="L107" s="278">
        <v>0</v>
      </c>
      <c r="M107" s="277">
        <v>0</v>
      </c>
      <c r="N107" s="210" t="s">
        <v>1452</v>
      </c>
    </row>
    <row r="108" spans="1:15" hidden="1">
      <c r="A108" s="210" t="s">
        <v>1351</v>
      </c>
      <c r="B108" s="210" t="s">
        <v>1352</v>
      </c>
      <c r="C108" s="210" t="s">
        <v>1228</v>
      </c>
      <c r="D108" s="210" t="s">
        <v>1472</v>
      </c>
      <c r="E108" s="210" t="s">
        <v>1473</v>
      </c>
      <c r="F108" s="277"/>
      <c r="G108" s="278">
        <v>5201.3999999999996</v>
      </c>
      <c r="H108" s="278"/>
      <c r="I108" s="210" t="s">
        <v>1285</v>
      </c>
      <c r="K108" s="278">
        <v>5201.3999999999996</v>
      </c>
      <c r="L108" s="278">
        <v>0</v>
      </c>
      <c r="M108" s="277">
        <v>0</v>
      </c>
      <c r="N108" s="210" t="s">
        <v>1452</v>
      </c>
    </row>
    <row r="109" spans="1:15" hidden="1">
      <c r="A109" s="210" t="s">
        <v>1351</v>
      </c>
      <c r="B109" s="210" t="s">
        <v>1352</v>
      </c>
      <c r="C109" s="210" t="s">
        <v>1228</v>
      </c>
      <c r="D109" s="210" t="s">
        <v>1474</v>
      </c>
      <c r="E109" s="210" t="s">
        <v>1475</v>
      </c>
      <c r="F109" s="277"/>
      <c r="G109" s="278">
        <v>20661.3</v>
      </c>
      <c r="H109" s="278"/>
      <c r="I109" s="210" t="s">
        <v>1285</v>
      </c>
      <c r="K109" s="278">
        <v>20661.3</v>
      </c>
      <c r="L109" s="278">
        <v>0</v>
      </c>
      <c r="M109" s="277">
        <v>0</v>
      </c>
      <c r="N109" s="210" t="s">
        <v>1452</v>
      </c>
    </row>
    <row r="110" spans="1:15" hidden="1">
      <c r="A110" s="210" t="s">
        <v>1351</v>
      </c>
      <c r="B110" s="210" t="s">
        <v>1352</v>
      </c>
      <c r="C110" s="210" t="s">
        <v>1228</v>
      </c>
      <c r="D110" s="210" t="s">
        <v>1476</v>
      </c>
      <c r="E110" s="210" t="s">
        <v>1477</v>
      </c>
      <c r="F110" s="277"/>
      <c r="G110" s="278">
        <v>3405.71</v>
      </c>
      <c r="H110" s="278"/>
      <c r="I110" s="210" t="s">
        <v>1285</v>
      </c>
      <c r="K110" s="278">
        <v>3405.71</v>
      </c>
      <c r="L110" s="278">
        <v>0</v>
      </c>
      <c r="M110" s="277">
        <v>0</v>
      </c>
      <c r="N110" s="210" t="s">
        <v>1452</v>
      </c>
    </row>
    <row r="111" spans="1:15" hidden="1">
      <c r="A111" s="210" t="s">
        <v>1351</v>
      </c>
      <c r="B111" s="210" t="s">
        <v>1352</v>
      </c>
      <c r="C111" s="210" t="s">
        <v>1228</v>
      </c>
      <c r="D111" s="210" t="s">
        <v>1478</v>
      </c>
      <c r="E111" s="210" t="s">
        <v>1479</v>
      </c>
      <c r="F111" s="277"/>
      <c r="G111" s="278">
        <v>1362.27</v>
      </c>
      <c r="H111" s="278"/>
      <c r="I111" s="210" t="s">
        <v>1285</v>
      </c>
      <c r="K111" s="278">
        <v>1362.27</v>
      </c>
      <c r="L111" s="278">
        <v>0</v>
      </c>
      <c r="M111" s="277">
        <v>0</v>
      </c>
      <c r="N111" s="210" t="s">
        <v>1452</v>
      </c>
    </row>
    <row r="112" spans="1:15" hidden="1">
      <c r="A112" s="210" t="s">
        <v>1351</v>
      </c>
      <c r="B112" s="210" t="s">
        <v>1352</v>
      </c>
      <c r="C112" s="210" t="s">
        <v>1228</v>
      </c>
      <c r="D112" s="210" t="s">
        <v>1480</v>
      </c>
      <c r="E112" s="210" t="s">
        <v>1481</v>
      </c>
      <c r="F112" s="277"/>
      <c r="G112" s="278">
        <v>3870.78</v>
      </c>
      <c r="H112" s="278"/>
      <c r="I112" s="210" t="s">
        <v>1285</v>
      </c>
      <c r="K112" s="278">
        <v>3870.78</v>
      </c>
      <c r="L112" s="278">
        <v>0</v>
      </c>
      <c r="M112" s="277">
        <v>0</v>
      </c>
      <c r="N112" s="210" t="s">
        <v>1452</v>
      </c>
    </row>
    <row r="113" spans="1:15" hidden="1">
      <c r="A113" s="210" t="s">
        <v>1351</v>
      </c>
      <c r="B113" s="210" t="s">
        <v>1352</v>
      </c>
      <c r="C113" s="210" t="s">
        <v>1228</v>
      </c>
      <c r="D113" s="210" t="s">
        <v>1482</v>
      </c>
      <c r="E113" s="210" t="s">
        <v>1483</v>
      </c>
      <c r="F113" s="277"/>
      <c r="G113" s="278">
        <v>2419.2399999999998</v>
      </c>
      <c r="H113" s="278"/>
      <c r="I113" s="210" t="s">
        <v>1285</v>
      </c>
      <c r="K113" s="278">
        <v>2419.2399999999998</v>
      </c>
      <c r="L113" s="278">
        <v>0</v>
      </c>
      <c r="M113" s="277">
        <v>0</v>
      </c>
      <c r="N113" s="210" t="s">
        <v>1452</v>
      </c>
    </row>
    <row r="114" spans="1:15" hidden="1">
      <c r="A114" s="210" t="s">
        <v>1351</v>
      </c>
      <c r="B114" s="210" t="s">
        <v>1352</v>
      </c>
      <c r="C114" s="210" t="s">
        <v>1228</v>
      </c>
      <c r="D114" s="210" t="s">
        <v>1484</v>
      </c>
      <c r="E114" s="210" t="s">
        <v>1485</v>
      </c>
      <c r="F114" s="277"/>
      <c r="G114" s="278">
        <v>3405.68</v>
      </c>
      <c r="H114" s="278">
        <v>-154509.59000000023</v>
      </c>
      <c r="I114" s="210" t="s">
        <v>1285</v>
      </c>
      <c r="K114" s="278">
        <v>3405.68</v>
      </c>
      <c r="L114" s="278">
        <v>0</v>
      </c>
      <c r="M114" s="277">
        <v>0</v>
      </c>
      <c r="N114" s="210" t="s">
        <v>1452</v>
      </c>
    </row>
    <row r="115" spans="1:15" hidden="1">
      <c r="A115" s="210" t="s">
        <v>1452</v>
      </c>
      <c r="B115" s="210" t="s">
        <v>1352</v>
      </c>
      <c r="C115" s="210" t="s">
        <v>1228</v>
      </c>
      <c r="D115" s="210" t="s">
        <v>1486</v>
      </c>
      <c r="E115" s="210" t="s">
        <v>1487</v>
      </c>
      <c r="F115" s="277"/>
      <c r="G115" s="278">
        <v>5322.36</v>
      </c>
      <c r="H115" s="278"/>
      <c r="I115" s="210" t="s">
        <v>1285</v>
      </c>
      <c r="K115" s="278">
        <v>5322.36</v>
      </c>
      <c r="L115" s="278">
        <v>0</v>
      </c>
      <c r="M115" s="277">
        <v>0</v>
      </c>
      <c r="N115" s="210" t="s">
        <v>1452</v>
      </c>
    </row>
    <row r="116" spans="1:15" hidden="1">
      <c r="A116" s="210" t="s">
        <v>1452</v>
      </c>
      <c r="B116" s="210" t="s">
        <v>1352</v>
      </c>
      <c r="C116" s="210" t="s">
        <v>1228</v>
      </c>
      <c r="D116" s="210" t="s">
        <v>1488</v>
      </c>
      <c r="E116" s="210" t="s">
        <v>1489</v>
      </c>
      <c r="F116" s="277"/>
      <c r="G116" s="278">
        <v>4654.47</v>
      </c>
      <c r="H116" s="278"/>
      <c r="I116" s="210" t="s">
        <v>1285</v>
      </c>
      <c r="K116" s="278">
        <v>4654.47</v>
      </c>
      <c r="L116" s="278">
        <v>0</v>
      </c>
      <c r="M116" s="277">
        <v>0</v>
      </c>
      <c r="N116" s="210" t="s">
        <v>1452</v>
      </c>
    </row>
    <row r="117" spans="1:15" hidden="1">
      <c r="A117" s="210" t="s">
        <v>1452</v>
      </c>
      <c r="B117" s="210" t="s">
        <v>1352</v>
      </c>
      <c r="C117" s="210" t="s">
        <v>1228</v>
      </c>
      <c r="D117" s="210" t="s">
        <v>1490</v>
      </c>
      <c r="E117" s="210" t="s">
        <v>1491</v>
      </c>
      <c r="F117" s="277"/>
      <c r="G117" s="278">
        <v>14031.7</v>
      </c>
      <c r="H117" s="278"/>
      <c r="I117" s="210" t="s">
        <v>1285</v>
      </c>
      <c r="K117" s="278">
        <v>14031.7</v>
      </c>
      <c r="L117" s="278">
        <v>0</v>
      </c>
      <c r="M117" s="277">
        <v>0</v>
      </c>
      <c r="N117" s="210" t="s">
        <v>1452</v>
      </c>
    </row>
    <row r="118" spans="1:15" hidden="1">
      <c r="A118" s="210" t="s">
        <v>1452</v>
      </c>
      <c r="B118" s="210" t="s">
        <v>1352</v>
      </c>
      <c r="C118" s="210" t="s">
        <v>1228</v>
      </c>
      <c r="D118" s="210" t="s">
        <v>1492</v>
      </c>
      <c r="E118" s="210" t="s">
        <v>1493</v>
      </c>
      <c r="F118" s="277"/>
      <c r="G118" s="278">
        <v>7265.51</v>
      </c>
      <c r="H118" s="278"/>
      <c r="I118" s="210" t="s">
        <v>1285</v>
      </c>
      <c r="K118" s="278">
        <v>7265.51</v>
      </c>
      <c r="L118" s="278">
        <v>0</v>
      </c>
      <c r="M118" s="277">
        <v>0</v>
      </c>
      <c r="N118" s="210" t="s">
        <v>1452</v>
      </c>
    </row>
    <row r="119" spans="1:15" hidden="1">
      <c r="A119" s="210" t="s">
        <v>1452</v>
      </c>
      <c r="B119" s="210" t="s">
        <v>1352</v>
      </c>
      <c r="C119" s="210" t="s">
        <v>1228</v>
      </c>
      <c r="D119" s="210" t="s">
        <v>1494</v>
      </c>
      <c r="E119" s="210" t="s">
        <v>1495</v>
      </c>
      <c r="F119" s="277"/>
      <c r="G119" s="278">
        <v>4767.97</v>
      </c>
      <c r="H119" s="278"/>
      <c r="I119" s="210" t="s">
        <v>1285</v>
      </c>
      <c r="K119" s="278">
        <v>4767.97</v>
      </c>
      <c r="L119" s="278">
        <v>0</v>
      </c>
      <c r="M119" s="277">
        <v>0</v>
      </c>
      <c r="N119" s="210" t="s">
        <v>1452</v>
      </c>
    </row>
    <row r="120" spans="1:15" hidden="1">
      <c r="A120" s="210" t="s">
        <v>1452</v>
      </c>
      <c r="B120" s="210" t="s">
        <v>1352</v>
      </c>
      <c r="C120" s="210" t="s">
        <v>1228</v>
      </c>
      <c r="D120" s="210" t="s">
        <v>1496</v>
      </c>
      <c r="E120" s="210" t="s">
        <v>1497</v>
      </c>
      <c r="F120" s="277"/>
      <c r="G120" s="278">
        <v>2270.5</v>
      </c>
      <c r="H120" s="278"/>
      <c r="I120" s="210" t="s">
        <v>1285</v>
      </c>
      <c r="K120" s="278">
        <v>2270.5</v>
      </c>
      <c r="L120" s="278">
        <v>0</v>
      </c>
      <c r="M120" s="277">
        <v>0</v>
      </c>
      <c r="N120" s="210" t="s">
        <v>1452</v>
      </c>
    </row>
    <row r="121" spans="1:15" hidden="1">
      <c r="A121" s="210" t="s">
        <v>1452</v>
      </c>
      <c r="B121" s="210" t="s">
        <v>1352</v>
      </c>
      <c r="C121" s="210" t="s">
        <v>1228</v>
      </c>
      <c r="D121" s="210" t="s">
        <v>1498</v>
      </c>
      <c r="E121" s="210" t="s">
        <v>1499</v>
      </c>
      <c r="F121" s="277"/>
      <c r="G121" s="278">
        <v>7656.94</v>
      </c>
      <c r="H121" s="278"/>
      <c r="I121" s="210" t="s">
        <v>1285</v>
      </c>
      <c r="K121" s="278">
        <v>7656.94</v>
      </c>
      <c r="L121" s="278">
        <v>0</v>
      </c>
      <c r="M121" s="277">
        <v>0</v>
      </c>
      <c r="N121" s="210" t="s">
        <v>1452</v>
      </c>
    </row>
    <row r="122" spans="1:15" hidden="1">
      <c r="A122" s="210" t="s">
        <v>1452</v>
      </c>
      <c r="B122" s="210" t="s">
        <v>1452</v>
      </c>
      <c r="C122" s="210" t="s">
        <v>1413</v>
      </c>
      <c r="D122" s="210" t="s">
        <v>1500</v>
      </c>
      <c r="E122" s="210" t="s">
        <v>1501</v>
      </c>
      <c r="F122" s="277">
        <v>1.97</v>
      </c>
      <c r="G122" s="278"/>
      <c r="H122" s="278"/>
      <c r="I122" s="210" t="s">
        <v>1285</v>
      </c>
      <c r="K122" s="277">
        <v>1.97</v>
      </c>
      <c r="L122" s="278">
        <v>0</v>
      </c>
      <c r="M122" s="277">
        <v>0</v>
      </c>
      <c r="N122" s="210" t="s">
        <v>1452</v>
      </c>
      <c r="O122" s="210" t="s">
        <v>1502</v>
      </c>
    </row>
    <row r="123" spans="1:15" hidden="1">
      <c r="A123" s="210" t="s">
        <v>1452</v>
      </c>
      <c r="B123" s="210" t="s">
        <v>1452</v>
      </c>
      <c r="C123" s="210" t="s">
        <v>330</v>
      </c>
      <c r="D123" s="210" t="s">
        <v>330</v>
      </c>
      <c r="E123" s="210" t="s">
        <v>638</v>
      </c>
      <c r="F123" s="277"/>
      <c r="G123" s="278">
        <v>11</v>
      </c>
      <c r="H123" s="277"/>
      <c r="I123" s="210" t="s">
        <v>1285</v>
      </c>
      <c r="K123" s="278">
        <v>11</v>
      </c>
      <c r="L123" s="278">
        <v>0</v>
      </c>
      <c r="M123" s="277">
        <v>0</v>
      </c>
      <c r="N123" s="210" t="s">
        <v>1452</v>
      </c>
      <c r="O123" s="210" t="s">
        <v>1503</v>
      </c>
    </row>
    <row r="124" spans="1:15" hidden="1">
      <c r="A124" s="210" t="s">
        <v>1452</v>
      </c>
      <c r="B124" s="210" t="s">
        <v>1452</v>
      </c>
      <c r="C124" s="210" t="s">
        <v>330</v>
      </c>
      <c r="D124" s="210" t="s">
        <v>330</v>
      </c>
      <c r="E124" s="210" t="s">
        <v>638</v>
      </c>
      <c r="F124" s="277"/>
      <c r="G124" s="278">
        <v>11</v>
      </c>
      <c r="H124" s="277"/>
      <c r="I124" s="210" t="s">
        <v>1285</v>
      </c>
      <c r="K124" s="278">
        <v>11</v>
      </c>
      <c r="L124" s="278">
        <v>0</v>
      </c>
      <c r="M124" s="277">
        <v>0</v>
      </c>
      <c r="N124" s="210" t="s">
        <v>1452</v>
      </c>
      <c r="O124" s="210" t="s">
        <v>1503</v>
      </c>
    </row>
    <row r="125" spans="1:15" hidden="1">
      <c r="A125" s="210" t="s">
        <v>1452</v>
      </c>
      <c r="B125" s="210" t="s">
        <v>1452</v>
      </c>
      <c r="C125" s="210" t="s">
        <v>330</v>
      </c>
      <c r="D125" s="210" t="s">
        <v>330</v>
      </c>
      <c r="E125" s="210" t="s">
        <v>638</v>
      </c>
      <c r="F125" s="277"/>
      <c r="G125" s="278">
        <v>11</v>
      </c>
      <c r="H125" s="277"/>
      <c r="I125" s="210" t="s">
        <v>1285</v>
      </c>
      <c r="K125" s="278">
        <v>11</v>
      </c>
      <c r="L125" s="278">
        <v>0</v>
      </c>
      <c r="M125" s="277">
        <v>0</v>
      </c>
      <c r="N125" s="210" t="s">
        <v>1452</v>
      </c>
      <c r="O125" s="210" t="s">
        <v>1503</v>
      </c>
    </row>
    <row r="126" spans="1:15" hidden="1">
      <c r="A126" s="210" t="s">
        <v>1452</v>
      </c>
      <c r="B126" s="210" t="s">
        <v>1452</v>
      </c>
      <c r="C126" s="288" t="s">
        <v>330</v>
      </c>
      <c r="D126" s="210" t="s">
        <v>330</v>
      </c>
      <c r="E126" s="210" t="s">
        <v>638</v>
      </c>
      <c r="F126" s="277"/>
      <c r="G126" s="278">
        <v>11</v>
      </c>
      <c r="H126" s="277"/>
      <c r="I126" s="210" t="s">
        <v>1285</v>
      </c>
      <c r="K126" s="278">
        <v>11</v>
      </c>
      <c r="L126" s="278">
        <v>0</v>
      </c>
      <c r="M126" s="277">
        <v>0</v>
      </c>
      <c r="N126" s="210" t="s">
        <v>1452</v>
      </c>
    </row>
    <row r="127" spans="1:15" hidden="1">
      <c r="A127" s="210" t="s">
        <v>1452</v>
      </c>
      <c r="B127" s="210" t="s">
        <v>1452</v>
      </c>
      <c r="C127" s="210" t="s">
        <v>330</v>
      </c>
      <c r="D127" s="210" t="s">
        <v>330</v>
      </c>
      <c r="E127" s="210" t="s">
        <v>638</v>
      </c>
      <c r="F127" s="277"/>
      <c r="G127" s="278">
        <v>11</v>
      </c>
      <c r="H127" s="277"/>
      <c r="I127" s="210" t="s">
        <v>1285</v>
      </c>
      <c r="K127" s="278">
        <v>11</v>
      </c>
      <c r="L127" s="278">
        <v>0</v>
      </c>
      <c r="M127" s="277">
        <v>0</v>
      </c>
      <c r="N127" s="210" t="s">
        <v>1452</v>
      </c>
      <c r="O127" s="210" t="s">
        <v>1503</v>
      </c>
    </row>
    <row r="128" spans="1:15" hidden="1">
      <c r="A128" s="210" t="s">
        <v>1452</v>
      </c>
      <c r="B128" s="210" t="s">
        <v>1452</v>
      </c>
      <c r="C128" s="210" t="s">
        <v>330</v>
      </c>
      <c r="D128" s="210" t="s">
        <v>330</v>
      </c>
      <c r="E128" s="210" t="s">
        <v>638</v>
      </c>
      <c r="F128" s="277"/>
      <c r="G128" s="278">
        <v>11</v>
      </c>
      <c r="H128" s="277"/>
      <c r="I128" s="210" t="s">
        <v>1285</v>
      </c>
      <c r="K128" s="278">
        <v>11</v>
      </c>
      <c r="L128" s="278">
        <v>0</v>
      </c>
      <c r="M128" s="277">
        <v>0</v>
      </c>
      <c r="N128" s="210" t="s">
        <v>1452</v>
      </c>
      <c r="O128" s="210" t="s">
        <v>1503</v>
      </c>
    </row>
    <row r="129" spans="1:15" hidden="1">
      <c r="A129" s="210" t="s">
        <v>1452</v>
      </c>
      <c r="B129" s="210" t="s">
        <v>1452</v>
      </c>
      <c r="C129" s="210" t="s">
        <v>330</v>
      </c>
      <c r="D129" s="210" t="s">
        <v>330</v>
      </c>
      <c r="E129" s="210" t="s">
        <v>638</v>
      </c>
      <c r="F129" s="277"/>
      <c r="G129" s="278">
        <v>11</v>
      </c>
      <c r="H129" s="277"/>
      <c r="I129" s="210" t="s">
        <v>1285</v>
      </c>
      <c r="K129" s="278">
        <v>11</v>
      </c>
      <c r="L129" s="278">
        <v>0</v>
      </c>
      <c r="M129" s="277">
        <v>0</v>
      </c>
      <c r="N129" s="210" t="s">
        <v>1452</v>
      </c>
      <c r="O129" s="210" t="s">
        <v>1503</v>
      </c>
    </row>
    <row r="130" spans="1:15" hidden="1">
      <c r="A130" s="210" t="s">
        <v>1452</v>
      </c>
      <c r="B130" s="210" t="s">
        <v>1452</v>
      </c>
      <c r="C130" s="210" t="s">
        <v>330</v>
      </c>
      <c r="D130" s="210" t="s">
        <v>330</v>
      </c>
      <c r="E130" s="210" t="s">
        <v>638</v>
      </c>
      <c r="F130" s="277"/>
      <c r="G130" s="278">
        <v>11</v>
      </c>
      <c r="H130" s="277"/>
      <c r="I130" s="210" t="s">
        <v>1285</v>
      </c>
      <c r="K130" s="278">
        <v>11</v>
      </c>
      <c r="L130" s="278">
        <v>0</v>
      </c>
      <c r="M130" s="277">
        <v>0</v>
      </c>
      <c r="N130" s="210" t="s">
        <v>1452</v>
      </c>
      <c r="O130" s="210" t="s">
        <v>1503</v>
      </c>
    </row>
    <row r="131" spans="1:15" hidden="1">
      <c r="A131" s="210" t="s">
        <v>1452</v>
      </c>
      <c r="B131" s="210" t="s">
        <v>1452</v>
      </c>
      <c r="C131" s="210" t="s">
        <v>330</v>
      </c>
      <c r="D131" s="210" t="s">
        <v>330</v>
      </c>
      <c r="E131" s="210" t="s">
        <v>638</v>
      </c>
      <c r="F131" s="277"/>
      <c r="G131" s="278">
        <v>11</v>
      </c>
      <c r="H131" s="277"/>
      <c r="I131" s="210" t="s">
        <v>1285</v>
      </c>
      <c r="K131" s="278">
        <v>11</v>
      </c>
      <c r="L131" s="278">
        <v>0</v>
      </c>
      <c r="M131" s="277">
        <v>0</v>
      </c>
      <c r="N131" s="210" t="s">
        <v>1452</v>
      </c>
      <c r="O131" s="210" t="s">
        <v>1503</v>
      </c>
    </row>
    <row r="132" spans="1:15" hidden="1">
      <c r="A132" s="210" t="s">
        <v>1452</v>
      </c>
      <c r="B132" s="210" t="s">
        <v>1452</v>
      </c>
      <c r="C132" s="210" t="s">
        <v>330</v>
      </c>
      <c r="D132" s="210" t="s">
        <v>330</v>
      </c>
      <c r="E132" s="210" t="s">
        <v>638</v>
      </c>
      <c r="F132" s="277"/>
      <c r="G132" s="278">
        <v>11</v>
      </c>
      <c r="H132" s="277"/>
      <c r="I132" s="210" t="s">
        <v>1285</v>
      </c>
      <c r="K132" s="278">
        <v>11</v>
      </c>
      <c r="L132" s="278">
        <v>0</v>
      </c>
      <c r="M132" s="277">
        <v>0</v>
      </c>
      <c r="N132" s="210" t="s">
        <v>1452</v>
      </c>
      <c r="O132" s="210" t="s">
        <v>1503</v>
      </c>
    </row>
    <row r="133" spans="1:15" hidden="1">
      <c r="A133" s="210" t="s">
        <v>1452</v>
      </c>
      <c r="B133" s="210" t="s">
        <v>1452</v>
      </c>
      <c r="C133" s="210" t="s">
        <v>330</v>
      </c>
      <c r="D133" s="210" t="s">
        <v>330</v>
      </c>
      <c r="E133" s="210" t="s">
        <v>638</v>
      </c>
      <c r="F133" s="277"/>
      <c r="G133" s="278">
        <v>11</v>
      </c>
      <c r="H133" s="277"/>
      <c r="I133" s="210" t="s">
        <v>1285</v>
      </c>
      <c r="K133" s="278">
        <v>11</v>
      </c>
      <c r="L133" s="278">
        <v>0</v>
      </c>
      <c r="M133" s="277">
        <v>0</v>
      </c>
      <c r="N133" s="210" t="s">
        <v>1452</v>
      </c>
      <c r="O133" s="210" t="s">
        <v>1503</v>
      </c>
    </row>
    <row r="134" spans="1:15" hidden="1">
      <c r="A134" s="210" t="s">
        <v>1452</v>
      </c>
      <c r="B134" s="210" t="s">
        <v>1452</v>
      </c>
      <c r="C134" s="210" t="s">
        <v>330</v>
      </c>
      <c r="D134" s="210" t="s">
        <v>330</v>
      </c>
      <c r="E134" s="210" t="s">
        <v>638</v>
      </c>
      <c r="F134" s="277"/>
      <c r="G134" s="278">
        <v>11</v>
      </c>
      <c r="H134" s="277"/>
      <c r="I134" s="210" t="s">
        <v>1285</v>
      </c>
      <c r="K134" s="278">
        <v>11</v>
      </c>
      <c r="L134" s="278">
        <v>0</v>
      </c>
      <c r="M134" s="277">
        <v>0</v>
      </c>
      <c r="N134" s="210" t="s">
        <v>1452</v>
      </c>
      <c r="O134" s="210" t="s">
        <v>1503</v>
      </c>
    </row>
    <row r="135" spans="1:15" hidden="1">
      <c r="A135" s="210" t="s">
        <v>1452</v>
      </c>
      <c r="B135" s="210" t="s">
        <v>1452</v>
      </c>
      <c r="C135" s="210" t="s">
        <v>330</v>
      </c>
      <c r="D135" s="210" t="s">
        <v>330</v>
      </c>
      <c r="E135" s="210" t="s">
        <v>638</v>
      </c>
      <c r="F135" s="277"/>
      <c r="G135" s="278">
        <v>11</v>
      </c>
      <c r="H135" s="277"/>
      <c r="I135" s="210" t="s">
        <v>1285</v>
      </c>
      <c r="K135" s="278">
        <v>11</v>
      </c>
      <c r="L135" s="278">
        <v>0</v>
      </c>
      <c r="M135" s="277">
        <v>0</v>
      </c>
      <c r="N135" s="210" t="s">
        <v>1452</v>
      </c>
      <c r="O135" s="210" t="s">
        <v>1503</v>
      </c>
    </row>
    <row r="136" spans="1:15" hidden="1">
      <c r="A136" s="210" t="s">
        <v>1452</v>
      </c>
      <c r="B136" s="210" t="s">
        <v>1452</v>
      </c>
      <c r="C136" s="210" t="s">
        <v>330</v>
      </c>
      <c r="D136" s="210" t="s">
        <v>330</v>
      </c>
      <c r="E136" s="210" t="s">
        <v>638</v>
      </c>
      <c r="F136" s="277"/>
      <c r="G136" s="278">
        <v>11</v>
      </c>
      <c r="H136" s="277"/>
      <c r="I136" s="210" t="s">
        <v>1285</v>
      </c>
      <c r="K136" s="278">
        <v>11</v>
      </c>
      <c r="L136" s="278">
        <v>0</v>
      </c>
      <c r="M136" s="277">
        <v>0</v>
      </c>
      <c r="N136" s="210" t="s">
        <v>1452</v>
      </c>
      <c r="O136" s="210" t="s">
        <v>1503</v>
      </c>
    </row>
    <row r="137" spans="1:15" hidden="1">
      <c r="A137" s="210" t="s">
        <v>1452</v>
      </c>
      <c r="B137" s="210" t="s">
        <v>1452</v>
      </c>
      <c r="C137" s="210" t="s">
        <v>330</v>
      </c>
      <c r="D137" s="210" t="s">
        <v>330</v>
      </c>
      <c r="E137" s="210" t="s">
        <v>638</v>
      </c>
      <c r="F137" s="277"/>
      <c r="G137" s="278">
        <v>11</v>
      </c>
      <c r="H137" s="277"/>
      <c r="I137" s="210" t="s">
        <v>1285</v>
      </c>
      <c r="K137" s="278">
        <v>11</v>
      </c>
      <c r="L137" s="278">
        <v>0</v>
      </c>
      <c r="M137" s="277">
        <v>0</v>
      </c>
      <c r="N137" s="210" t="s">
        <v>1452</v>
      </c>
      <c r="O137" s="210" t="s">
        <v>1503</v>
      </c>
    </row>
    <row r="138" spans="1:15" hidden="1">
      <c r="A138" s="210" t="s">
        <v>1452</v>
      </c>
      <c r="B138" s="210" t="s">
        <v>1452</v>
      </c>
      <c r="C138" s="210" t="s">
        <v>330</v>
      </c>
      <c r="D138" s="210" t="s">
        <v>330</v>
      </c>
      <c r="E138" s="210" t="s">
        <v>638</v>
      </c>
      <c r="F138" s="277"/>
      <c r="G138" s="278">
        <v>11</v>
      </c>
      <c r="H138" s="277"/>
      <c r="I138" s="210" t="s">
        <v>1285</v>
      </c>
      <c r="K138" s="278">
        <v>11</v>
      </c>
      <c r="L138" s="278">
        <v>0</v>
      </c>
      <c r="M138" s="277">
        <v>0</v>
      </c>
      <c r="N138" s="210" t="s">
        <v>1452</v>
      </c>
      <c r="O138" s="210" t="s">
        <v>1503</v>
      </c>
    </row>
    <row r="139" spans="1:15" hidden="1">
      <c r="A139" s="210" t="s">
        <v>1452</v>
      </c>
      <c r="B139" s="210" t="s">
        <v>1452</v>
      </c>
      <c r="C139" s="210" t="s">
        <v>330</v>
      </c>
      <c r="D139" s="210" t="s">
        <v>330</v>
      </c>
      <c r="E139" s="210" t="s">
        <v>638</v>
      </c>
      <c r="F139" s="277"/>
      <c r="G139" s="278">
        <v>11</v>
      </c>
      <c r="H139" s="277"/>
      <c r="I139" s="210" t="s">
        <v>1285</v>
      </c>
      <c r="K139" s="278">
        <v>11</v>
      </c>
      <c r="L139" s="278">
        <v>0</v>
      </c>
      <c r="M139" s="277">
        <v>0</v>
      </c>
      <c r="N139" s="210" t="s">
        <v>1452</v>
      </c>
      <c r="O139" s="210" t="s">
        <v>1503</v>
      </c>
    </row>
    <row r="140" spans="1:15" hidden="1">
      <c r="A140" s="210" t="s">
        <v>1452</v>
      </c>
      <c r="B140" s="210" t="s">
        <v>1452</v>
      </c>
      <c r="C140" s="210" t="s">
        <v>330</v>
      </c>
      <c r="D140" s="210" t="s">
        <v>330</v>
      </c>
      <c r="E140" s="210" t="s">
        <v>638</v>
      </c>
      <c r="F140" s="277"/>
      <c r="G140" s="278">
        <v>11</v>
      </c>
      <c r="H140" s="277"/>
      <c r="I140" s="210" t="s">
        <v>1285</v>
      </c>
      <c r="K140" s="278">
        <v>11</v>
      </c>
      <c r="L140" s="278">
        <v>0</v>
      </c>
      <c r="M140" s="277">
        <v>0</v>
      </c>
      <c r="N140" s="210" t="s">
        <v>1452</v>
      </c>
      <c r="O140" s="210" t="s">
        <v>1503</v>
      </c>
    </row>
    <row r="141" spans="1:15" hidden="1">
      <c r="A141" s="210" t="s">
        <v>1452</v>
      </c>
      <c r="B141" s="210" t="s">
        <v>1452</v>
      </c>
      <c r="C141" s="210" t="s">
        <v>330</v>
      </c>
      <c r="D141" s="210" t="s">
        <v>330</v>
      </c>
      <c r="E141" s="210" t="s">
        <v>638</v>
      </c>
      <c r="F141" s="277"/>
      <c r="G141" s="278">
        <v>11</v>
      </c>
      <c r="H141" s="278">
        <v>-2.3283064365386963E-10</v>
      </c>
      <c r="I141" s="210" t="s">
        <v>1285</v>
      </c>
      <c r="K141" s="278">
        <v>11</v>
      </c>
      <c r="L141" s="278">
        <v>0</v>
      </c>
      <c r="M141" s="277">
        <v>0</v>
      </c>
      <c r="N141" s="210" t="s">
        <v>1452</v>
      </c>
      <c r="O141" s="210" t="s">
        <v>1503</v>
      </c>
    </row>
    <row r="142" spans="1:15" hidden="1">
      <c r="A142" s="210" t="s">
        <v>1504</v>
      </c>
      <c r="B142" s="210" t="s">
        <v>1352</v>
      </c>
      <c r="C142" s="210" t="s">
        <v>1228</v>
      </c>
      <c r="D142" s="210" t="s">
        <v>1417</v>
      </c>
      <c r="E142" s="210" t="s">
        <v>1505</v>
      </c>
      <c r="F142" s="277"/>
      <c r="G142" s="278">
        <v>1814.44</v>
      </c>
      <c r="H142" s="278"/>
      <c r="I142" s="210" t="s">
        <v>1285</v>
      </c>
      <c r="K142" s="278">
        <v>1814.44</v>
      </c>
      <c r="L142" s="278">
        <v>0</v>
      </c>
      <c r="M142" s="277">
        <v>0</v>
      </c>
      <c r="N142" s="210" t="s">
        <v>1504</v>
      </c>
      <c r="O142" s="210" t="s">
        <v>1287</v>
      </c>
    </row>
    <row r="143" spans="1:15" hidden="1">
      <c r="A143" s="210" t="s">
        <v>1504</v>
      </c>
      <c r="B143" s="210" t="s">
        <v>1352</v>
      </c>
      <c r="C143" s="210" t="s">
        <v>1228</v>
      </c>
      <c r="D143" s="210" t="s">
        <v>1506</v>
      </c>
      <c r="E143" s="210" t="s">
        <v>1507</v>
      </c>
      <c r="F143" s="277"/>
      <c r="G143" s="278">
        <v>3024.05</v>
      </c>
      <c r="H143" s="278"/>
      <c r="I143" s="210" t="s">
        <v>1285</v>
      </c>
      <c r="K143" s="278">
        <v>3024.05</v>
      </c>
      <c r="L143" s="278">
        <v>0</v>
      </c>
      <c r="M143" s="277">
        <v>0</v>
      </c>
      <c r="N143" s="210" t="s">
        <v>1504</v>
      </c>
    </row>
    <row r="144" spans="1:15" hidden="1">
      <c r="A144" s="210" t="s">
        <v>1504</v>
      </c>
      <c r="B144" s="210" t="s">
        <v>1352</v>
      </c>
      <c r="C144" s="210" t="s">
        <v>1228</v>
      </c>
      <c r="D144" s="210" t="s">
        <v>1508</v>
      </c>
      <c r="E144" s="210" t="s">
        <v>1509</v>
      </c>
      <c r="F144" s="277"/>
      <c r="G144" s="278">
        <v>2419.2399999999998</v>
      </c>
      <c r="H144" s="278"/>
      <c r="I144" s="210" t="s">
        <v>1285</v>
      </c>
      <c r="K144" s="278">
        <v>2419.2399999999998</v>
      </c>
      <c r="L144" s="278">
        <v>0</v>
      </c>
      <c r="M144" s="277">
        <v>0</v>
      </c>
      <c r="N144" s="210" t="s">
        <v>1504</v>
      </c>
    </row>
    <row r="145" spans="1:15" hidden="1">
      <c r="A145" s="210" t="s">
        <v>1504</v>
      </c>
      <c r="B145" s="210" t="s">
        <v>1352</v>
      </c>
      <c r="C145" s="210" t="s">
        <v>1228</v>
      </c>
      <c r="D145" s="210" t="s">
        <v>1510</v>
      </c>
      <c r="E145" s="210" t="s">
        <v>1501</v>
      </c>
      <c r="F145" s="277"/>
      <c r="G145" s="278">
        <v>19866.62</v>
      </c>
      <c r="H145" s="278"/>
      <c r="I145" s="210" t="s">
        <v>1285</v>
      </c>
      <c r="K145" s="278">
        <v>19866.62</v>
      </c>
      <c r="L145" s="278">
        <v>0</v>
      </c>
      <c r="M145" s="277">
        <v>0</v>
      </c>
      <c r="N145" s="210" t="s">
        <v>1504</v>
      </c>
    </row>
    <row r="146" spans="1:15" hidden="1">
      <c r="A146" s="210" t="s">
        <v>1504</v>
      </c>
      <c r="B146" s="210" t="s">
        <v>1504</v>
      </c>
      <c r="C146" s="210" t="s">
        <v>1214</v>
      </c>
      <c r="D146" s="210" t="s">
        <v>1511</v>
      </c>
      <c r="E146" s="210" t="s">
        <v>2083</v>
      </c>
      <c r="F146" s="277"/>
      <c r="G146" s="278">
        <v>640</v>
      </c>
      <c r="H146" s="278"/>
      <c r="I146" s="210" t="s">
        <v>1285</v>
      </c>
      <c r="K146" s="278">
        <v>640</v>
      </c>
      <c r="L146" s="278">
        <v>0</v>
      </c>
      <c r="M146" s="277">
        <v>0</v>
      </c>
      <c r="N146" s="210" t="s">
        <v>1504</v>
      </c>
    </row>
    <row r="147" spans="1:15" hidden="1">
      <c r="A147" s="210" t="s">
        <v>1504</v>
      </c>
      <c r="B147" s="210" t="s">
        <v>1504</v>
      </c>
      <c r="C147" s="210" t="s">
        <v>257</v>
      </c>
      <c r="D147" s="210" t="s">
        <v>1512</v>
      </c>
      <c r="E147" s="210" t="s">
        <v>1328</v>
      </c>
      <c r="F147" s="277"/>
      <c r="G147" s="278">
        <v>897.84</v>
      </c>
      <c r="H147" s="278"/>
      <c r="I147" s="210" t="s">
        <v>1285</v>
      </c>
      <c r="K147" s="278">
        <v>897.84</v>
      </c>
      <c r="L147" s="278">
        <v>0</v>
      </c>
      <c r="M147" s="277">
        <v>0</v>
      </c>
      <c r="N147" s="210" t="s">
        <v>1504</v>
      </c>
      <c r="O147" s="210" t="s">
        <v>1349</v>
      </c>
    </row>
    <row r="148" spans="1:15" hidden="1">
      <c r="A148" s="210" t="s">
        <v>1504</v>
      </c>
      <c r="B148" s="210" t="s">
        <v>1504</v>
      </c>
      <c r="C148" s="210" t="s">
        <v>1211</v>
      </c>
      <c r="D148" s="210" t="s">
        <v>1512</v>
      </c>
      <c r="E148" s="210" t="s">
        <v>1328</v>
      </c>
      <c r="F148" s="277"/>
      <c r="G148" s="278">
        <v>1448</v>
      </c>
      <c r="H148" s="278"/>
      <c r="I148" s="210" t="s">
        <v>1285</v>
      </c>
      <c r="K148" s="278">
        <v>1448</v>
      </c>
      <c r="L148" s="278">
        <v>0</v>
      </c>
      <c r="M148" s="277">
        <v>0</v>
      </c>
      <c r="N148" s="210" t="s">
        <v>1504</v>
      </c>
    </row>
    <row r="149" spans="1:15" hidden="1">
      <c r="A149" s="210" t="s">
        <v>1504</v>
      </c>
      <c r="B149" s="210" t="s">
        <v>1504</v>
      </c>
      <c r="C149" s="210" t="s">
        <v>257</v>
      </c>
      <c r="D149" s="210" t="s">
        <v>1513</v>
      </c>
      <c r="E149" s="210" t="s">
        <v>1952</v>
      </c>
      <c r="F149" s="277"/>
      <c r="G149" s="278">
        <v>689.5</v>
      </c>
      <c r="H149" s="278"/>
      <c r="I149" s="210" t="s">
        <v>1285</v>
      </c>
      <c r="K149" s="278">
        <v>689.5</v>
      </c>
      <c r="L149" s="278">
        <v>0</v>
      </c>
      <c r="M149" s="277">
        <v>0</v>
      </c>
      <c r="N149" s="210" t="s">
        <v>1504</v>
      </c>
    </row>
    <row r="150" spans="1:15" hidden="1">
      <c r="A150" s="210" t="s">
        <v>1504</v>
      </c>
      <c r="B150" s="210" t="s">
        <v>1504</v>
      </c>
      <c r="C150" s="210" t="s">
        <v>1211</v>
      </c>
      <c r="D150" s="210" t="s">
        <v>1514</v>
      </c>
      <c r="E150" s="210" t="s">
        <v>1952</v>
      </c>
      <c r="F150" s="277"/>
      <c r="G150" s="278">
        <v>427.25</v>
      </c>
      <c r="H150" s="278"/>
      <c r="I150" s="210" t="s">
        <v>1285</v>
      </c>
      <c r="K150" s="278">
        <v>427.25</v>
      </c>
      <c r="L150" s="278">
        <v>0</v>
      </c>
      <c r="M150" s="277">
        <v>0</v>
      </c>
      <c r="N150" s="210" t="s">
        <v>1504</v>
      </c>
    </row>
    <row r="151" spans="1:15" hidden="1">
      <c r="A151" s="210" t="s">
        <v>1504</v>
      </c>
      <c r="B151" s="210" t="s">
        <v>1504</v>
      </c>
      <c r="C151" s="210" t="s">
        <v>1211</v>
      </c>
      <c r="D151" s="210" t="s">
        <v>1515</v>
      </c>
      <c r="E151" s="210" t="s">
        <v>1952</v>
      </c>
      <c r="F151" s="277"/>
      <c r="G151" s="278">
        <v>1332</v>
      </c>
      <c r="H151" s="278"/>
      <c r="I151" s="210" t="s">
        <v>1285</v>
      </c>
      <c r="K151" s="278">
        <v>1332</v>
      </c>
      <c r="L151" s="278">
        <v>0</v>
      </c>
      <c r="M151" s="277">
        <v>0</v>
      </c>
      <c r="N151" s="210" t="s">
        <v>1504</v>
      </c>
    </row>
    <row r="152" spans="1:15" hidden="1">
      <c r="A152" s="210" t="s">
        <v>1504</v>
      </c>
      <c r="B152" s="210" t="s">
        <v>1504</v>
      </c>
      <c r="C152" s="210" t="s">
        <v>330</v>
      </c>
      <c r="D152" s="210" t="s">
        <v>330</v>
      </c>
      <c r="E152" s="210" t="s">
        <v>638</v>
      </c>
      <c r="F152" s="277"/>
      <c r="G152" s="278">
        <v>11</v>
      </c>
      <c r="H152" s="277"/>
      <c r="I152" s="210" t="s">
        <v>1285</v>
      </c>
      <c r="K152" s="278">
        <v>11</v>
      </c>
      <c r="L152" s="278">
        <v>0</v>
      </c>
      <c r="M152" s="277">
        <v>0</v>
      </c>
      <c r="N152" s="210" t="s">
        <v>1504</v>
      </c>
      <c r="O152" s="210" t="s">
        <v>1516</v>
      </c>
    </row>
    <row r="153" spans="1:15" hidden="1">
      <c r="A153" s="210" t="s">
        <v>1504</v>
      </c>
      <c r="B153" s="210" t="s">
        <v>1504</v>
      </c>
      <c r="C153" s="210" t="s">
        <v>330</v>
      </c>
      <c r="D153" s="210" t="s">
        <v>330</v>
      </c>
      <c r="E153" s="210" t="s">
        <v>638</v>
      </c>
      <c r="F153" s="277"/>
      <c r="G153" s="278">
        <v>11</v>
      </c>
      <c r="H153" s="278">
        <v>-2.3283064365386963E-10</v>
      </c>
      <c r="I153" s="210" t="s">
        <v>1285</v>
      </c>
      <c r="K153" s="278">
        <v>11</v>
      </c>
      <c r="L153" s="278">
        <v>0</v>
      </c>
      <c r="M153" s="277">
        <v>0</v>
      </c>
      <c r="N153" s="210" t="s">
        <v>1504</v>
      </c>
      <c r="O153" s="210" t="s">
        <v>1516</v>
      </c>
    </row>
    <row r="154" spans="1:15" hidden="1">
      <c r="A154" s="210" t="s">
        <v>1517</v>
      </c>
      <c r="B154" s="210" t="s">
        <v>1352</v>
      </c>
      <c r="C154" s="210" t="s">
        <v>1230</v>
      </c>
      <c r="D154" s="210" t="s">
        <v>1518</v>
      </c>
      <c r="E154" s="210" t="s">
        <v>380</v>
      </c>
      <c r="F154" s="277"/>
      <c r="G154" s="278">
        <v>7489.08</v>
      </c>
      <c r="H154" s="278"/>
      <c r="I154" s="210" t="s">
        <v>1285</v>
      </c>
      <c r="J154" s="210" t="s">
        <v>1288</v>
      </c>
      <c r="K154" s="278">
        <v>7489.08</v>
      </c>
      <c r="L154" s="278">
        <v>0</v>
      </c>
      <c r="M154" s="277">
        <v>0</v>
      </c>
      <c r="N154" s="210" t="s">
        <v>1519</v>
      </c>
      <c r="O154" s="210" t="s">
        <v>1287</v>
      </c>
    </row>
    <row r="155" spans="1:15" hidden="1">
      <c r="A155" s="210" t="s">
        <v>1517</v>
      </c>
      <c r="B155" s="210" t="s">
        <v>1352</v>
      </c>
      <c r="C155" s="210" t="s">
        <v>1230</v>
      </c>
      <c r="D155" s="210" t="s">
        <v>1520</v>
      </c>
      <c r="E155" s="210" t="s">
        <v>1049</v>
      </c>
      <c r="F155" s="277"/>
      <c r="G155" s="278">
        <v>3939</v>
      </c>
      <c r="H155" s="278"/>
      <c r="I155" s="210" t="s">
        <v>1285</v>
      </c>
      <c r="J155" s="210" t="s">
        <v>1288</v>
      </c>
      <c r="K155" s="278">
        <v>3939</v>
      </c>
      <c r="L155" s="278">
        <v>0</v>
      </c>
      <c r="M155" s="277">
        <v>0</v>
      </c>
      <c r="N155" s="210" t="s">
        <v>1519</v>
      </c>
      <c r="O155" s="210" t="s">
        <v>1287</v>
      </c>
    </row>
    <row r="156" spans="1:15" hidden="1">
      <c r="A156" s="210" t="s">
        <v>1517</v>
      </c>
      <c r="B156" s="210" t="s">
        <v>1352</v>
      </c>
      <c r="C156" s="210" t="s">
        <v>1229</v>
      </c>
      <c r="D156" s="210" t="s">
        <v>1521</v>
      </c>
      <c r="E156" s="210" t="s">
        <v>1522</v>
      </c>
      <c r="F156" s="277"/>
      <c r="G156" s="278">
        <v>5399</v>
      </c>
      <c r="H156" s="278">
        <v>-16827.080000000235</v>
      </c>
      <c r="I156" s="210" t="s">
        <v>1285</v>
      </c>
      <c r="J156" s="210" t="s">
        <v>1288</v>
      </c>
      <c r="K156" s="278">
        <v>5399</v>
      </c>
      <c r="L156" s="278">
        <v>0</v>
      </c>
      <c r="M156" s="277">
        <v>0</v>
      </c>
      <c r="N156" s="210" t="s">
        <v>1519</v>
      </c>
      <c r="O156" s="210" t="s">
        <v>1287</v>
      </c>
    </row>
    <row r="157" spans="1:15" hidden="1">
      <c r="A157" s="210" t="s">
        <v>1523</v>
      </c>
      <c r="B157" s="210" t="s">
        <v>1524</v>
      </c>
      <c r="C157" s="210" t="s">
        <v>1525</v>
      </c>
      <c r="D157" s="210" t="s">
        <v>1526</v>
      </c>
      <c r="E157" s="210" t="s">
        <v>1527</v>
      </c>
      <c r="F157" s="277"/>
      <c r="G157" s="278">
        <v>1210</v>
      </c>
      <c r="H157" s="278">
        <v>-18037.080000000235</v>
      </c>
      <c r="I157" s="210" t="s">
        <v>1285</v>
      </c>
      <c r="J157" s="210" t="s">
        <v>1288</v>
      </c>
      <c r="K157" s="278">
        <v>1210</v>
      </c>
      <c r="L157" s="278">
        <v>0</v>
      </c>
      <c r="M157" s="277">
        <v>0</v>
      </c>
      <c r="N157" s="210" t="s">
        <v>1519</v>
      </c>
      <c r="O157" s="210" t="s">
        <v>1287</v>
      </c>
    </row>
    <row r="158" spans="1:15" hidden="1">
      <c r="A158" s="210" t="s">
        <v>1528</v>
      </c>
      <c r="B158" s="210" t="s">
        <v>1529</v>
      </c>
      <c r="C158" s="210" t="s">
        <v>1225</v>
      </c>
      <c r="D158" s="210" t="s">
        <v>1530</v>
      </c>
      <c r="E158" s="210" t="s">
        <v>1531</v>
      </c>
      <c r="F158" s="277"/>
      <c r="G158" s="278">
        <v>8406.74</v>
      </c>
      <c r="H158" s="278">
        <v>-26443.820000000233</v>
      </c>
      <c r="I158" s="210" t="s">
        <v>1285</v>
      </c>
      <c r="J158" s="210" t="s">
        <v>1286</v>
      </c>
      <c r="K158" s="278">
        <v>8406.74</v>
      </c>
      <c r="L158" s="278">
        <v>0</v>
      </c>
      <c r="M158" s="277">
        <v>0</v>
      </c>
      <c r="N158" s="210" t="s">
        <v>1519</v>
      </c>
      <c r="O158" s="210" t="s">
        <v>1287</v>
      </c>
    </row>
    <row r="159" spans="1:15" hidden="1">
      <c r="A159" s="210" t="s">
        <v>1532</v>
      </c>
      <c r="B159" s="210" t="s">
        <v>1352</v>
      </c>
      <c r="C159" s="210" t="s">
        <v>1226</v>
      </c>
      <c r="D159" s="210" t="s">
        <v>1533</v>
      </c>
      <c r="E159" s="210" t="s">
        <v>1534</v>
      </c>
      <c r="F159" s="277"/>
      <c r="G159" s="278">
        <v>32983.08</v>
      </c>
      <c r="H159" s="278">
        <v>-59426.900000000234</v>
      </c>
      <c r="I159" s="210" t="s">
        <v>1285</v>
      </c>
      <c r="J159" s="210" t="s">
        <v>1286</v>
      </c>
      <c r="K159" s="278">
        <v>32983.08</v>
      </c>
      <c r="L159" s="278">
        <v>0</v>
      </c>
      <c r="M159" s="277">
        <v>0</v>
      </c>
      <c r="N159" s="210" t="s">
        <v>1519</v>
      </c>
    </row>
    <row r="160" spans="1:15" hidden="1">
      <c r="A160" s="210" t="s">
        <v>1535</v>
      </c>
      <c r="B160" s="210" t="s">
        <v>1291</v>
      </c>
      <c r="C160" s="210" t="s">
        <v>1229</v>
      </c>
      <c r="D160" s="210" t="s">
        <v>1536</v>
      </c>
      <c r="E160" s="210" t="s">
        <v>1537</v>
      </c>
      <c r="F160" s="277"/>
      <c r="G160" s="278">
        <v>450</v>
      </c>
      <c r="H160" s="278"/>
      <c r="I160" s="210" t="s">
        <v>1285</v>
      </c>
      <c r="J160" s="210" t="s">
        <v>1289</v>
      </c>
      <c r="K160" s="278">
        <v>450</v>
      </c>
      <c r="L160" s="278">
        <v>0</v>
      </c>
      <c r="M160" s="277">
        <v>0</v>
      </c>
      <c r="N160" s="210" t="s">
        <v>1519</v>
      </c>
      <c r="O160" s="210" t="s">
        <v>1287</v>
      </c>
    </row>
    <row r="161" spans="1:15" hidden="1">
      <c r="A161" s="210" t="s">
        <v>1535</v>
      </c>
      <c r="B161" s="210" t="s">
        <v>1291</v>
      </c>
      <c r="C161" s="210" t="s">
        <v>1262</v>
      </c>
      <c r="D161" s="210" t="s">
        <v>1538</v>
      </c>
      <c r="E161" s="210" t="s">
        <v>810</v>
      </c>
      <c r="F161" s="277"/>
      <c r="G161" s="278">
        <v>7132.6</v>
      </c>
      <c r="H161" s="278">
        <v>-67009.500000000233</v>
      </c>
      <c r="I161" s="210" t="s">
        <v>1285</v>
      </c>
      <c r="K161" s="278">
        <v>7132.6</v>
      </c>
      <c r="L161" s="278">
        <v>0</v>
      </c>
      <c r="M161" s="277">
        <v>0</v>
      </c>
      <c r="N161" s="210" t="s">
        <v>1519</v>
      </c>
    </row>
    <row r="162" spans="1:15" hidden="1">
      <c r="A162" s="210" t="s">
        <v>1312</v>
      </c>
      <c r="B162" s="210" t="s">
        <v>1352</v>
      </c>
      <c r="C162" s="210" t="s">
        <v>1539</v>
      </c>
      <c r="D162" s="210" t="s">
        <v>1540</v>
      </c>
      <c r="E162" s="210" t="s">
        <v>1541</v>
      </c>
      <c r="F162" s="277"/>
      <c r="G162" s="278">
        <v>180</v>
      </c>
      <c r="H162" s="278">
        <v>-67189.500000000233</v>
      </c>
      <c r="I162" s="210" t="s">
        <v>1285</v>
      </c>
      <c r="K162" s="278">
        <v>180</v>
      </c>
      <c r="L162" s="278">
        <v>0</v>
      </c>
      <c r="M162" s="277">
        <v>0</v>
      </c>
      <c r="N162" s="210" t="s">
        <v>1519</v>
      </c>
    </row>
    <row r="163" spans="1:15" hidden="1">
      <c r="A163" s="210" t="s">
        <v>1452</v>
      </c>
      <c r="B163" s="210" t="s">
        <v>1352</v>
      </c>
      <c r="C163" s="210" t="s">
        <v>1228</v>
      </c>
      <c r="D163" s="210" t="s">
        <v>1542</v>
      </c>
      <c r="E163" s="210" t="s">
        <v>1543</v>
      </c>
      <c r="F163" s="277"/>
      <c r="G163" s="278">
        <v>6016.72</v>
      </c>
      <c r="H163" s="278">
        <v>-73206.220000000234</v>
      </c>
      <c r="I163" s="210" t="s">
        <v>1285</v>
      </c>
      <c r="K163" s="278">
        <v>6016.72</v>
      </c>
      <c r="L163" s="278">
        <v>0</v>
      </c>
      <c r="M163" s="277">
        <v>0</v>
      </c>
      <c r="N163" s="210" t="s">
        <v>1519</v>
      </c>
      <c r="O163" s="210" t="s">
        <v>1544</v>
      </c>
    </row>
    <row r="164" spans="1:15" hidden="1">
      <c r="A164" s="210" t="s">
        <v>1532</v>
      </c>
      <c r="B164" s="210" t="s">
        <v>1352</v>
      </c>
      <c r="C164" s="210" t="s">
        <v>1229</v>
      </c>
      <c r="D164" s="210" t="s">
        <v>1545</v>
      </c>
      <c r="E164" s="210" t="s">
        <v>1061</v>
      </c>
      <c r="F164" s="277"/>
      <c r="G164" s="278">
        <v>1963.7</v>
      </c>
      <c r="H164" s="278">
        <v>-75169.920000000231</v>
      </c>
      <c r="I164" s="210" t="s">
        <v>1285</v>
      </c>
      <c r="K164" s="278">
        <v>1963.7</v>
      </c>
      <c r="L164" s="278">
        <v>0</v>
      </c>
      <c r="M164" s="277">
        <v>0</v>
      </c>
      <c r="N164" s="210" t="s">
        <v>1519</v>
      </c>
    </row>
    <row r="165" spans="1:15" hidden="1">
      <c r="A165" s="210" t="s">
        <v>1517</v>
      </c>
      <c r="B165" s="210" t="s">
        <v>1352</v>
      </c>
      <c r="C165" s="210" t="s">
        <v>1219</v>
      </c>
      <c r="D165" s="210" t="s">
        <v>1546</v>
      </c>
      <c r="E165" s="210" t="s">
        <v>1547</v>
      </c>
      <c r="F165" s="277"/>
      <c r="G165" s="278">
        <v>11000</v>
      </c>
      <c r="H165" s="278"/>
      <c r="I165" s="210" t="s">
        <v>1285</v>
      </c>
      <c r="K165" s="278">
        <v>11000</v>
      </c>
      <c r="L165" s="278">
        <v>0</v>
      </c>
      <c r="M165" s="277">
        <v>0</v>
      </c>
      <c r="N165" s="210" t="s">
        <v>1519</v>
      </c>
    </row>
    <row r="166" spans="1:15" hidden="1">
      <c r="A166" s="210" t="s">
        <v>1517</v>
      </c>
      <c r="B166" s="210" t="s">
        <v>1352</v>
      </c>
      <c r="C166" s="210" t="s">
        <v>1219</v>
      </c>
      <c r="D166" s="210" t="s">
        <v>1434</v>
      </c>
      <c r="E166" s="210" t="s">
        <v>1537</v>
      </c>
      <c r="F166" s="277"/>
      <c r="G166" s="278">
        <v>450</v>
      </c>
      <c r="H166" s="278">
        <v>-86619.920000000231</v>
      </c>
      <c r="I166" s="210" t="s">
        <v>1285</v>
      </c>
      <c r="K166" s="278">
        <v>450</v>
      </c>
      <c r="L166" s="278">
        <v>0</v>
      </c>
      <c r="M166" s="277">
        <v>0</v>
      </c>
      <c r="N166" s="210" t="s">
        <v>1519</v>
      </c>
      <c r="O166" s="210" t="s">
        <v>1287</v>
      </c>
    </row>
    <row r="167" spans="1:15" hidden="1">
      <c r="A167" s="210" t="s">
        <v>1519</v>
      </c>
      <c r="B167" s="210" t="s">
        <v>1504</v>
      </c>
      <c r="C167" s="210" t="s">
        <v>257</v>
      </c>
      <c r="D167" s="210" t="s">
        <v>1548</v>
      </c>
      <c r="E167" s="210" t="s">
        <v>1384</v>
      </c>
      <c r="F167" s="277"/>
      <c r="G167" s="278">
        <v>2931.12</v>
      </c>
      <c r="H167" s="278"/>
      <c r="I167" s="210" t="s">
        <v>1285</v>
      </c>
      <c r="K167" s="278">
        <v>2931.12</v>
      </c>
      <c r="L167" s="278">
        <v>0</v>
      </c>
      <c r="M167" s="277">
        <v>0</v>
      </c>
      <c r="N167" s="210" t="s">
        <v>1519</v>
      </c>
      <c r="O167" s="210" t="s">
        <v>1287</v>
      </c>
    </row>
    <row r="168" spans="1:15" hidden="1">
      <c r="A168" s="210" t="s">
        <v>1519</v>
      </c>
      <c r="B168" s="210" t="s">
        <v>1504</v>
      </c>
      <c r="C168" s="210" t="s">
        <v>1211</v>
      </c>
      <c r="D168" s="210" t="s">
        <v>1549</v>
      </c>
      <c r="E168" s="210" t="s">
        <v>1384</v>
      </c>
      <c r="F168" s="277"/>
      <c r="G168" s="278">
        <v>679.4</v>
      </c>
      <c r="H168" s="278">
        <v>-90230.440000000221</v>
      </c>
      <c r="I168" s="210" t="s">
        <v>1285</v>
      </c>
      <c r="K168" s="278">
        <v>679.4</v>
      </c>
      <c r="L168" s="278">
        <v>0</v>
      </c>
      <c r="M168" s="277">
        <v>0</v>
      </c>
      <c r="N168" s="210" t="s">
        <v>1519</v>
      </c>
      <c r="O168" s="210" t="s">
        <v>1287</v>
      </c>
    </row>
    <row r="169" spans="1:15" hidden="1">
      <c r="A169" s="210" t="s">
        <v>1550</v>
      </c>
      <c r="B169" s="210" t="s">
        <v>1504</v>
      </c>
      <c r="C169" s="210" t="s">
        <v>1211</v>
      </c>
      <c r="D169" s="210" t="s">
        <v>1551</v>
      </c>
      <c r="E169" s="210" t="s">
        <v>1332</v>
      </c>
      <c r="F169" s="277"/>
      <c r="G169" s="278">
        <v>303.10000000000002</v>
      </c>
      <c r="H169" s="278"/>
      <c r="I169" s="210" t="s">
        <v>1285</v>
      </c>
      <c r="K169" s="278">
        <v>303.10000000000002</v>
      </c>
      <c r="L169" s="278">
        <v>0</v>
      </c>
      <c r="M169" s="277">
        <v>0</v>
      </c>
      <c r="N169" s="210" t="s">
        <v>1519</v>
      </c>
      <c r="O169" s="210" t="s">
        <v>1287</v>
      </c>
    </row>
    <row r="170" spans="1:15" hidden="1">
      <c r="A170" s="210" t="s">
        <v>1550</v>
      </c>
      <c r="B170" s="210" t="s">
        <v>1504</v>
      </c>
      <c r="C170" s="210" t="s">
        <v>1211</v>
      </c>
      <c r="D170" s="210" t="s">
        <v>1552</v>
      </c>
      <c r="E170" s="210" t="s">
        <v>1334</v>
      </c>
      <c r="F170" s="277"/>
      <c r="G170" s="278">
        <v>709.7</v>
      </c>
      <c r="H170" s="278"/>
      <c r="I170" s="210" t="s">
        <v>1285</v>
      </c>
      <c r="K170" s="278">
        <v>709.7</v>
      </c>
      <c r="L170" s="278">
        <v>0</v>
      </c>
      <c r="M170" s="277">
        <v>0</v>
      </c>
      <c r="N170" s="210" t="s">
        <v>1519</v>
      </c>
      <c r="O170" s="210" t="s">
        <v>1287</v>
      </c>
    </row>
    <row r="171" spans="1:15" hidden="1">
      <c r="A171" s="210" t="s">
        <v>1550</v>
      </c>
      <c r="B171" s="210" t="s">
        <v>1504</v>
      </c>
      <c r="C171" s="210" t="s">
        <v>257</v>
      </c>
      <c r="D171" s="210" t="s">
        <v>1553</v>
      </c>
      <c r="E171" s="210" t="s">
        <v>1334</v>
      </c>
      <c r="F171" s="277"/>
      <c r="G171" s="278">
        <v>1790.56</v>
      </c>
      <c r="H171" s="278">
        <v>-93033.800000000221</v>
      </c>
      <c r="I171" s="210" t="s">
        <v>1285</v>
      </c>
      <c r="K171" s="278">
        <v>1790.56</v>
      </c>
      <c r="L171" s="278">
        <v>0</v>
      </c>
      <c r="M171" s="277">
        <v>0</v>
      </c>
      <c r="N171" s="210" t="s">
        <v>1519</v>
      </c>
      <c r="O171" s="210" t="s">
        <v>1287</v>
      </c>
    </row>
    <row r="172" spans="1:15" hidden="1">
      <c r="A172" s="210" t="s">
        <v>1304</v>
      </c>
      <c r="B172" s="210" t="s">
        <v>1304</v>
      </c>
      <c r="C172" s="210" t="s">
        <v>1215</v>
      </c>
      <c r="D172" s="210" t="s">
        <v>1554</v>
      </c>
      <c r="E172" s="210" t="s">
        <v>1200</v>
      </c>
      <c r="F172" s="277"/>
      <c r="G172" s="278">
        <v>112722.89</v>
      </c>
      <c r="H172" s="278">
        <v>-205756.69000000024</v>
      </c>
      <c r="I172" s="210" t="s">
        <v>1285</v>
      </c>
      <c r="K172" s="278">
        <v>112722.89</v>
      </c>
      <c r="L172" s="278">
        <v>0</v>
      </c>
      <c r="M172" s="277">
        <v>0</v>
      </c>
      <c r="N172" s="210" t="s">
        <v>1519</v>
      </c>
    </row>
    <row r="173" spans="1:15" hidden="1">
      <c r="A173" s="210" t="s">
        <v>1519</v>
      </c>
      <c r="B173" s="210" t="s">
        <v>1352</v>
      </c>
      <c r="C173" s="210" t="s">
        <v>1222</v>
      </c>
      <c r="D173" s="210" t="s">
        <v>1555</v>
      </c>
      <c r="E173" s="210" t="s">
        <v>1039</v>
      </c>
      <c r="F173" s="277"/>
      <c r="G173" s="278">
        <v>1558.5</v>
      </c>
      <c r="H173" s="278"/>
      <c r="I173" s="210" t="s">
        <v>1285</v>
      </c>
      <c r="K173" s="278">
        <v>1558.5</v>
      </c>
      <c r="L173" s="278">
        <v>0</v>
      </c>
      <c r="M173" s="277">
        <v>0</v>
      </c>
      <c r="N173" s="210" t="s">
        <v>1519</v>
      </c>
    </row>
    <row r="174" spans="1:15" hidden="1">
      <c r="A174" s="210" t="s">
        <v>1519</v>
      </c>
      <c r="B174" s="210" t="s">
        <v>1352</v>
      </c>
      <c r="C174" s="210" t="s">
        <v>1219</v>
      </c>
      <c r="D174" s="210" t="s">
        <v>1556</v>
      </c>
      <c r="E174" s="210" t="s">
        <v>1557</v>
      </c>
      <c r="F174" s="277"/>
      <c r="G174" s="278">
        <v>2950</v>
      </c>
      <c r="H174" s="278"/>
      <c r="I174" s="210" t="s">
        <v>1285</v>
      </c>
      <c r="K174" s="278">
        <v>2950</v>
      </c>
      <c r="L174" s="278">
        <v>0</v>
      </c>
      <c r="M174" s="277">
        <v>0</v>
      </c>
      <c r="N174" s="210" t="s">
        <v>1519</v>
      </c>
    </row>
    <row r="175" spans="1:15" hidden="1">
      <c r="A175" s="210" t="s">
        <v>1519</v>
      </c>
      <c r="B175" s="210" t="s">
        <v>1352</v>
      </c>
      <c r="C175" s="210" t="s">
        <v>1229</v>
      </c>
      <c r="D175" s="210" t="s">
        <v>1558</v>
      </c>
      <c r="E175" s="210" t="s">
        <v>1557</v>
      </c>
      <c r="F175" s="277"/>
      <c r="G175" s="278">
        <v>320</v>
      </c>
      <c r="H175" s="278"/>
      <c r="I175" s="210" t="s">
        <v>1285</v>
      </c>
      <c r="K175" s="278">
        <v>320</v>
      </c>
      <c r="L175" s="278">
        <v>0</v>
      </c>
      <c r="M175" s="277">
        <v>0</v>
      </c>
      <c r="N175" s="210" t="s">
        <v>1519</v>
      </c>
    </row>
    <row r="176" spans="1:15" hidden="1">
      <c r="A176" s="210" t="s">
        <v>1519</v>
      </c>
      <c r="B176" s="210" t="s">
        <v>1352</v>
      </c>
      <c r="C176" s="210" t="s">
        <v>1229</v>
      </c>
      <c r="D176" s="210" t="s">
        <v>1559</v>
      </c>
      <c r="E176" s="210" t="s">
        <v>1166</v>
      </c>
      <c r="F176" s="277"/>
      <c r="G176" s="278">
        <v>2400</v>
      </c>
      <c r="H176" s="278"/>
      <c r="I176" s="210" t="s">
        <v>1285</v>
      </c>
      <c r="K176" s="278">
        <v>2400</v>
      </c>
      <c r="L176" s="278">
        <v>0</v>
      </c>
      <c r="M176" s="277">
        <v>0</v>
      </c>
      <c r="N176" s="210" t="s">
        <v>1519</v>
      </c>
    </row>
    <row r="177" spans="1:15" hidden="1">
      <c r="A177" s="210" t="s">
        <v>1519</v>
      </c>
      <c r="B177" s="210" t="s">
        <v>1519</v>
      </c>
      <c r="C177" s="288" t="s">
        <v>330</v>
      </c>
      <c r="D177" s="210" t="s">
        <v>330</v>
      </c>
      <c r="E177" s="210" t="s">
        <v>638</v>
      </c>
      <c r="F177" s="277"/>
      <c r="G177" s="278">
        <v>11</v>
      </c>
      <c r="H177" s="277"/>
      <c r="I177" s="210" t="s">
        <v>1285</v>
      </c>
      <c r="K177" s="278">
        <v>11</v>
      </c>
      <c r="L177" s="278">
        <v>0</v>
      </c>
      <c r="M177" s="277">
        <v>0</v>
      </c>
      <c r="N177" s="210" t="s">
        <v>1519</v>
      </c>
    </row>
    <row r="178" spans="1:15" hidden="1">
      <c r="A178" s="210" t="s">
        <v>1519</v>
      </c>
      <c r="B178" s="210" t="s">
        <v>1519</v>
      </c>
      <c r="C178" s="210" t="s">
        <v>330</v>
      </c>
      <c r="D178" s="210" t="s">
        <v>330</v>
      </c>
      <c r="E178" s="210" t="s">
        <v>638</v>
      </c>
      <c r="F178" s="277"/>
      <c r="G178" s="278">
        <v>11</v>
      </c>
      <c r="H178" s="277"/>
      <c r="I178" s="210" t="s">
        <v>1285</v>
      </c>
      <c r="K178" s="278">
        <v>11</v>
      </c>
      <c r="L178" s="278">
        <v>0</v>
      </c>
      <c r="M178" s="277">
        <v>0</v>
      </c>
      <c r="N178" s="210" t="s">
        <v>1519</v>
      </c>
      <c r="O178" s="210" t="s">
        <v>1560</v>
      </c>
    </row>
    <row r="179" spans="1:15" hidden="1">
      <c r="A179" s="210" t="s">
        <v>1519</v>
      </c>
      <c r="B179" s="210" t="s">
        <v>1519</v>
      </c>
      <c r="C179" s="210" t="s">
        <v>330</v>
      </c>
      <c r="D179" s="210" t="s">
        <v>330</v>
      </c>
      <c r="E179" s="210" t="s">
        <v>638</v>
      </c>
      <c r="F179" s="277"/>
      <c r="G179" s="278">
        <v>11</v>
      </c>
      <c r="H179" s="277"/>
      <c r="I179" s="210" t="s">
        <v>1285</v>
      </c>
      <c r="K179" s="278">
        <v>11</v>
      </c>
      <c r="L179" s="278">
        <v>0</v>
      </c>
      <c r="M179" s="277">
        <v>0</v>
      </c>
      <c r="N179" s="210" t="s">
        <v>1519</v>
      </c>
      <c r="O179" s="210" t="s">
        <v>1560</v>
      </c>
    </row>
    <row r="180" spans="1:15" hidden="1">
      <c r="A180" s="210" t="s">
        <v>1519</v>
      </c>
      <c r="B180" s="210" t="s">
        <v>1519</v>
      </c>
      <c r="C180" s="210" t="s">
        <v>330</v>
      </c>
      <c r="D180" s="210" t="s">
        <v>330</v>
      </c>
      <c r="E180" s="210" t="s">
        <v>638</v>
      </c>
      <c r="F180" s="277"/>
      <c r="G180" s="278">
        <v>11</v>
      </c>
      <c r="H180" s="277"/>
      <c r="I180" s="210" t="s">
        <v>1285</v>
      </c>
      <c r="K180" s="278">
        <v>11</v>
      </c>
      <c r="L180" s="278">
        <v>0</v>
      </c>
      <c r="M180" s="277">
        <v>0</v>
      </c>
      <c r="N180" s="210" t="s">
        <v>1519</v>
      </c>
      <c r="O180" s="210" t="s">
        <v>1560</v>
      </c>
    </row>
    <row r="181" spans="1:15" hidden="1">
      <c r="A181" s="210" t="s">
        <v>1519</v>
      </c>
      <c r="B181" s="210" t="s">
        <v>1519</v>
      </c>
      <c r="C181" s="210" t="s">
        <v>330</v>
      </c>
      <c r="D181" s="210" t="s">
        <v>330</v>
      </c>
      <c r="E181" s="210" t="s">
        <v>638</v>
      </c>
      <c r="F181" s="277"/>
      <c r="G181" s="278">
        <v>11</v>
      </c>
      <c r="H181" s="277"/>
      <c r="I181" s="210" t="s">
        <v>1285</v>
      </c>
      <c r="K181" s="278">
        <v>11</v>
      </c>
      <c r="L181" s="278">
        <v>0</v>
      </c>
      <c r="M181" s="277">
        <v>0</v>
      </c>
      <c r="N181" s="210" t="s">
        <v>1519</v>
      </c>
      <c r="O181" s="210" t="s">
        <v>1560</v>
      </c>
    </row>
    <row r="182" spans="1:15" hidden="1">
      <c r="A182" s="210" t="s">
        <v>1519</v>
      </c>
      <c r="B182" s="210" t="s">
        <v>1519</v>
      </c>
      <c r="C182" s="210" t="s">
        <v>330</v>
      </c>
      <c r="D182" s="210" t="s">
        <v>330</v>
      </c>
      <c r="E182" s="210" t="s">
        <v>638</v>
      </c>
      <c r="F182" s="277"/>
      <c r="G182" s="278">
        <v>11</v>
      </c>
      <c r="H182" s="277"/>
      <c r="I182" s="210" t="s">
        <v>1285</v>
      </c>
      <c r="K182" s="278">
        <v>11</v>
      </c>
      <c r="L182" s="278">
        <v>0</v>
      </c>
      <c r="M182" s="277">
        <v>0</v>
      </c>
      <c r="N182" s="210" t="s">
        <v>1519</v>
      </c>
      <c r="O182" s="210" t="s">
        <v>1560</v>
      </c>
    </row>
    <row r="183" spans="1:15" hidden="1">
      <c r="A183" s="210" t="s">
        <v>1519</v>
      </c>
      <c r="B183" s="210" t="s">
        <v>1519</v>
      </c>
      <c r="C183" s="210" t="s">
        <v>330</v>
      </c>
      <c r="D183" s="210" t="s">
        <v>330</v>
      </c>
      <c r="E183" s="210" t="s">
        <v>638</v>
      </c>
      <c r="F183" s="277"/>
      <c r="G183" s="278">
        <v>11</v>
      </c>
      <c r="H183" s="277"/>
      <c r="I183" s="210" t="s">
        <v>1285</v>
      </c>
      <c r="K183" s="278">
        <v>11</v>
      </c>
      <c r="L183" s="278">
        <v>0</v>
      </c>
      <c r="M183" s="277">
        <v>0</v>
      </c>
      <c r="N183" s="210" t="s">
        <v>1519</v>
      </c>
      <c r="O183" s="210" t="s">
        <v>1560</v>
      </c>
    </row>
    <row r="184" spans="1:15" hidden="1">
      <c r="A184" s="210" t="s">
        <v>1519</v>
      </c>
      <c r="B184" s="210" t="s">
        <v>1519</v>
      </c>
      <c r="C184" s="210" t="s">
        <v>330</v>
      </c>
      <c r="D184" s="210" t="s">
        <v>330</v>
      </c>
      <c r="E184" s="210" t="s">
        <v>638</v>
      </c>
      <c r="F184" s="277"/>
      <c r="G184" s="278">
        <v>11</v>
      </c>
      <c r="H184" s="277"/>
      <c r="I184" s="210" t="s">
        <v>1285</v>
      </c>
      <c r="K184" s="278">
        <v>11</v>
      </c>
      <c r="L184" s="278">
        <v>0</v>
      </c>
      <c r="M184" s="277">
        <v>0</v>
      </c>
      <c r="N184" s="210" t="s">
        <v>1519</v>
      </c>
      <c r="O184" s="210" t="s">
        <v>1560</v>
      </c>
    </row>
    <row r="185" spans="1:15" hidden="1">
      <c r="A185" s="210" t="s">
        <v>1519</v>
      </c>
      <c r="B185" s="210" t="s">
        <v>1519</v>
      </c>
      <c r="C185" s="210" t="s">
        <v>330</v>
      </c>
      <c r="D185" s="210" t="s">
        <v>330</v>
      </c>
      <c r="E185" s="210" t="s">
        <v>638</v>
      </c>
      <c r="F185" s="277"/>
      <c r="G185" s="278">
        <v>11</v>
      </c>
      <c r="H185" s="277"/>
      <c r="I185" s="210" t="s">
        <v>1285</v>
      </c>
      <c r="K185" s="278">
        <v>11</v>
      </c>
      <c r="L185" s="278">
        <v>0</v>
      </c>
      <c r="M185" s="277">
        <v>0</v>
      </c>
      <c r="N185" s="210" t="s">
        <v>1519</v>
      </c>
      <c r="O185" s="210" t="s">
        <v>1560</v>
      </c>
    </row>
    <row r="186" spans="1:15" hidden="1">
      <c r="A186" s="210" t="s">
        <v>1519</v>
      </c>
      <c r="B186" s="210" t="s">
        <v>1519</v>
      </c>
      <c r="C186" s="210" t="s">
        <v>330</v>
      </c>
      <c r="D186" s="210" t="s">
        <v>330</v>
      </c>
      <c r="E186" s="210" t="s">
        <v>638</v>
      </c>
      <c r="F186" s="277"/>
      <c r="G186" s="278">
        <v>11</v>
      </c>
      <c r="H186" s="277"/>
      <c r="I186" s="210" t="s">
        <v>1285</v>
      </c>
      <c r="K186" s="278">
        <v>11</v>
      </c>
      <c r="L186" s="278">
        <v>0</v>
      </c>
      <c r="M186" s="277">
        <v>0</v>
      </c>
      <c r="N186" s="210" t="s">
        <v>1519</v>
      </c>
      <c r="O186" s="210" t="s">
        <v>1560</v>
      </c>
    </row>
    <row r="187" spans="1:15" hidden="1">
      <c r="A187" s="210" t="s">
        <v>1519</v>
      </c>
      <c r="B187" s="210" t="s">
        <v>1519</v>
      </c>
      <c r="C187" s="210" t="s">
        <v>330</v>
      </c>
      <c r="D187" s="210" t="s">
        <v>330</v>
      </c>
      <c r="E187" s="210" t="s">
        <v>638</v>
      </c>
      <c r="F187" s="277"/>
      <c r="G187" s="278">
        <v>11</v>
      </c>
      <c r="H187" s="277"/>
      <c r="I187" s="210" t="s">
        <v>1285</v>
      </c>
      <c r="K187" s="278">
        <v>11</v>
      </c>
      <c r="L187" s="278">
        <v>0</v>
      </c>
      <c r="M187" s="277">
        <v>0</v>
      </c>
      <c r="N187" s="210" t="s">
        <v>1519</v>
      </c>
      <c r="O187" s="210" t="s">
        <v>1560</v>
      </c>
    </row>
    <row r="188" spans="1:15" hidden="1">
      <c r="A188" s="210" t="s">
        <v>1519</v>
      </c>
      <c r="B188" s="210" t="s">
        <v>1519</v>
      </c>
      <c r="C188" s="210" t="s">
        <v>330</v>
      </c>
      <c r="D188" s="210" t="s">
        <v>330</v>
      </c>
      <c r="E188" s="210" t="s">
        <v>638</v>
      </c>
      <c r="F188" s="277"/>
      <c r="G188" s="278">
        <v>11</v>
      </c>
      <c r="H188" s="277"/>
      <c r="I188" s="210" t="s">
        <v>1285</v>
      </c>
      <c r="K188" s="278">
        <v>11</v>
      </c>
      <c r="L188" s="278">
        <v>0</v>
      </c>
      <c r="M188" s="277">
        <v>0</v>
      </c>
      <c r="N188" s="210" t="s">
        <v>1519</v>
      </c>
      <c r="O188" s="210" t="s">
        <v>1560</v>
      </c>
    </row>
    <row r="189" spans="1:15" hidden="1">
      <c r="A189" s="210" t="s">
        <v>1519</v>
      </c>
      <c r="B189" s="210" t="s">
        <v>1519</v>
      </c>
      <c r="C189" s="210" t="s">
        <v>330</v>
      </c>
      <c r="D189" s="210" t="s">
        <v>330</v>
      </c>
      <c r="E189" s="210" t="s">
        <v>638</v>
      </c>
      <c r="F189" s="277"/>
      <c r="G189" s="278">
        <v>11</v>
      </c>
      <c r="H189" s="277">
        <v>14307.689999999769</v>
      </c>
      <c r="I189" s="210" t="s">
        <v>1285</v>
      </c>
      <c r="K189" s="278">
        <v>11</v>
      </c>
      <c r="L189" s="278">
        <v>0</v>
      </c>
      <c r="M189" s="277">
        <v>0</v>
      </c>
      <c r="N189" s="210" t="s">
        <v>1519</v>
      </c>
      <c r="O189" s="210" t="s">
        <v>1560</v>
      </c>
    </row>
    <row r="190" spans="1:15" hidden="1">
      <c r="A190" s="210" t="s">
        <v>1532</v>
      </c>
      <c r="B190" s="210" t="s">
        <v>1352</v>
      </c>
      <c r="C190" s="210" t="s">
        <v>1561</v>
      </c>
      <c r="D190" s="210" t="s">
        <v>1562</v>
      </c>
      <c r="E190" s="210" t="s">
        <v>1057</v>
      </c>
      <c r="F190" s="277"/>
      <c r="G190" s="278">
        <v>14307.69</v>
      </c>
      <c r="H190" s="278"/>
      <c r="I190" s="210" t="s">
        <v>1285</v>
      </c>
      <c r="K190" s="278">
        <v>14307.69</v>
      </c>
      <c r="L190" s="278">
        <v>0</v>
      </c>
      <c r="M190" s="277">
        <v>0</v>
      </c>
      <c r="N190" s="210" t="s">
        <v>1519</v>
      </c>
    </row>
    <row r="191" spans="1:15" hidden="1">
      <c r="A191" s="210" t="s">
        <v>1532</v>
      </c>
      <c r="B191" s="210" t="s">
        <v>1352</v>
      </c>
      <c r="C191" s="210" t="s">
        <v>1208</v>
      </c>
      <c r="D191" s="210" t="s">
        <v>1563</v>
      </c>
      <c r="E191" s="210" t="s">
        <v>1564</v>
      </c>
      <c r="F191" s="277"/>
      <c r="G191" s="278">
        <v>164995.48000000001</v>
      </c>
      <c r="H191" s="278">
        <v>-164995.48000000024</v>
      </c>
      <c r="I191" s="210" t="s">
        <v>1285</v>
      </c>
      <c r="J191" s="210" t="s">
        <v>1286</v>
      </c>
      <c r="K191" s="278">
        <v>164995.48000000001</v>
      </c>
      <c r="L191" s="278">
        <v>0</v>
      </c>
      <c r="M191" s="277">
        <v>0</v>
      </c>
      <c r="N191" s="210" t="s">
        <v>1517</v>
      </c>
    </row>
    <row r="192" spans="1:15" hidden="1">
      <c r="A192" s="210" t="s">
        <v>1402</v>
      </c>
      <c r="B192" s="210" t="s">
        <v>1565</v>
      </c>
      <c r="C192" s="210" t="s">
        <v>1254</v>
      </c>
      <c r="D192" s="210" t="s">
        <v>1566</v>
      </c>
      <c r="E192" s="210" t="s">
        <v>1168</v>
      </c>
      <c r="F192" s="277"/>
      <c r="G192" s="278">
        <v>810</v>
      </c>
      <c r="H192" s="278">
        <v>-165805.48000000024</v>
      </c>
      <c r="I192" s="210" t="s">
        <v>1285</v>
      </c>
      <c r="J192" s="210" t="s">
        <v>1288</v>
      </c>
      <c r="K192" s="278">
        <v>810</v>
      </c>
      <c r="L192" s="278">
        <v>0</v>
      </c>
      <c r="M192" s="277">
        <v>0</v>
      </c>
      <c r="N192" s="210" t="s">
        <v>1517</v>
      </c>
    </row>
    <row r="193" spans="1:14">
      <c r="A193" s="210" t="s">
        <v>1532</v>
      </c>
      <c r="B193" s="210" t="s">
        <v>1352</v>
      </c>
      <c r="C193" s="210" t="s">
        <v>1232</v>
      </c>
      <c r="D193" s="210" t="s">
        <v>2145</v>
      </c>
      <c r="E193" s="210" t="s">
        <v>1567</v>
      </c>
      <c r="F193" s="277"/>
      <c r="G193" s="278">
        <v>134.27000000000001</v>
      </c>
      <c r="H193" s="278"/>
      <c r="I193" s="210" t="s">
        <v>1285</v>
      </c>
      <c r="J193" s="210" t="s">
        <v>1289</v>
      </c>
      <c r="K193" s="278">
        <v>134.27000000000001</v>
      </c>
      <c r="L193" s="278"/>
      <c r="M193" s="277"/>
      <c r="N193" s="210" t="s">
        <v>1517</v>
      </c>
    </row>
    <row r="194" spans="1:14" hidden="1">
      <c r="A194" s="210" t="s">
        <v>1532</v>
      </c>
      <c r="B194" s="210" t="s">
        <v>1352</v>
      </c>
      <c r="C194" s="210" t="s">
        <v>1231</v>
      </c>
      <c r="D194" s="210" t="s">
        <v>2124</v>
      </c>
      <c r="E194" s="210" t="s">
        <v>1567</v>
      </c>
      <c r="F194" s="277"/>
      <c r="G194" s="278">
        <v>416.23</v>
      </c>
      <c r="H194" s="278"/>
      <c r="I194" s="210" t="s">
        <v>1285</v>
      </c>
      <c r="J194" s="210" t="s">
        <v>1289</v>
      </c>
      <c r="K194" s="278">
        <v>416.23</v>
      </c>
      <c r="L194" s="278"/>
      <c r="M194" s="277"/>
      <c r="N194" s="210" t="s">
        <v>1517</v>
      </c>
    </row>
    <row r="195" spans="1:14" hidden="1">
      <c r="A195" s="210" t="s">
        <v>1532</v>
      </c>
      <c r="B195" s="210" t="s">
        <v>1352</v>
      </c>
      <c r="C195" s="210" t="s">
        <v>1568</v>
      </c>
      <c r="D195" s="210" t="s">
        <v>1569</v>
      </c>
      <c r="E195" s="210" t="s">
        <v>1570</v>
      </c>
      <c r="F195" s="277"/>
      <c r="G195" s="278">
        <v>447.56</v>
      </c>
      <c r="H195" s="278"/>
      <c r="I195" s="210" t="s">
        <v>1285</v>
      </c>
      <c r="J195" s="210" t="s">
        <v>1289</v>
      </c>
      <c r="K195" s="278">
        <v>447.56</v>
      </c>
      <c r="L195" s="278">
        <v>0</v>
      </c>
      <c r="M195" s="277">
        <v>0</v>
      </c>
      <c r="N195" s="210" t="s">
        <v>1517</v>
      </c>
    </row>
    <row r="196" spans="1:14">
      <c r="A196" s="210" t="s">
        <v>1532</v>
      </c>
      <c r="B196" s="210" t="s">
        <v>1352</v>
      </c>
      <c r="C196" s="210" t="s">
        <v>1232</v>
      </c>
      <c r="D196" s="210" t="s">
        <v>2146</v>
      </c>
      <c r="E196" s="210" t="s">
        <v>1567</v>
      </c>
      <c r="F196" s="277"/>
      <c r="G196" s="278">
        <v>765.69</v>
      </c>
      <c r="H196" s="278"/>
      <c r="I196" s="210" t="s">
        <v>1285</v>
      </c>
      <c r="J196" s="210" t="s">
        <v>1289</v>
      </c>
      <c r="K196" s="278">
        <v>765.69</v>
      </c>
      <c r="L196" s="278"/>
      <c r="M196" s="277"/>
      <c r="N196" s="210" t="s">
        <v>1517</v>
      </c>
    </row>
    <row r="197" spans="1:14" hidden="1">
      <c r="A197" s="210" t="s">
        <v>1532</v>
      </c>
      <c r="B197" s="210" t="s">
        <v>1352</v>
      </c>
      <c r="C197" s="210" t="s">
        <v>1231</v>
      </c>
      <c r="D197" s="210" t="s">
        <v>2125</v>
      </c>
      <c r="E197" s="210" t="s">
        <v>1567</v>
      </c>
      <c r="F197" s="277"/>
      <c r="G197" s="278">
        <v>2373.65</v>
      </c>
      <c r="H197" s="278"/>
      <c r="I197" s="210" t="s">
        <v>1285</v>
      </c>
      <c r="J197" s="210" t="s">
        <v>1289</v>
      </c>
      <c r="K197" s="278">
        <v>2373.65</v>
      </c>
      <c r="L197" s="278"/>
      <c r="M197" s="277"/>
      <c r="N197" s="210" t="s">
        <v>1517</v>
      </c>
    </row>
    <row r="198" spans="1:14">
      <c r="A198" s="210" t="s">
        <v>1532</v>
      </c>
      <c r="B198" s="210" t="s">
        <v>1373</v>
      </c>
      <c r="C198" s="210" t="s">
        <v>1232</v>
      </c>
      <c r="D198" s="210" t="s">
        <v>2147</v>
      </c>
      <c r="E198" s="210" t="s">
        <v>1567</v>
      </c>
      <c r="F198" s="277"/>
      <c r="G198" s="278">
        <v>173.28</v>
      </c>
      <c r="H198" s="278"/>
      <c r="I198" s="210" t="s">
        <v>1285</v>
      </c>
      <c r="J198" s="210" t="s">
        <v>1289</v>
      </c>
      <c r="K198" s="278">
        <v>173.28</v>
      </c>
      <c r="L198" s="278"/>
      <c r="M198" s="277"/>
      <c r="N198" s="210" t="s">
        <v>1517</v>
      </c>
    </row>
    <row r="199" spans="1:14" hidden="1">
      <c r="A199" s="210" t="s">
        <v>1532</v>
      </c>
      <c r="B199" s="210" t="s">
        <v>1352</v>
      </c>
      <c r="C199" s="210" t="s">
        <v>1231</v>
      </c>
      <c r="D199" s="210" t="s">
        <v>2126</v>
      </c>
      <c r="E199" s="210" t="s">
        <v>1567</v>
      </c>
      <c r="F199" s="277"/>
      <c r="G199" s="278">
        <v>537.16999999999996</v>
      </c>
      <c r="H199" s="278"/>
      <c r="I199" s="210" t="s">
        <v>1285</v>
      </c>
      <c r="J199" s="210" t="s">
        <v>1289</v>
      </c>
      <c r="K199" s="278">
        <v>537.16999999999996</v>
      </c>
      <c r="L199" s="278"/>
      <c r="M199" s="277"/>
      <c r="N199" s="210" t="s">
        <v>1517</v>
      </c>
    </row>
    <row r="200" spans="1:14">
      <c r="A200" s="210" t="s">
        <v>1532</v>
      </c>
      <c r="B200" s="210" t="s">
        <v>1352</v>
      </c>
      <c r="C200" s="210" t="s">
        <v>1232</v>
      </c>
      <c r="D200" s="210" t="s">
        <v>2148</v>
      </c>
      <c r="E200" s="210" t="s">
        <v>1567</v>
      </c>
      <c r="F200" s="277"/>
      <c r="G200" s="278">
        <v>103.42</v>
      </c>
      <c r="H200" s="278"/>
      <c r="I200" s="210" t="s">
        <v>1285</v>
      </c>
      <c r="J200" s="210" t="s">
        <v>1289</v>
      </c>
      <c r="K200" s="278">
        <v>103.42</v>
      </c>
      <c r="L200" s="278"/>
      <c r="M200" s="277"/>
      <c r="N200" s="210" t="s">
        <v>1517</v>
      </c>
    </row>
    <row r="201" spans="1:14" hidden="1">
      <c r="A201" s="210" t="s">
        <v>1532</v>
      </c>
      <c r="B201" s="210" t="s">
        <v>1352</v>
      </c>
      <c r="C201" s="210" t="s">
        <v>1231</v>
      </c>
      <c r="D201" s="210" t="s">
        <v>2127</v>
      </c>
      <c r="E201" s="210" t="s">
        <v>1567</v>
      </c>
      <c r="F201" s="277"/>
      <c r="G201" s="278">
        <v>320.61</v>
      </c>
      <c r="H201" s="278"/>
      <c r="I201" s="210" t="s">
        <v>1285</v>
      </c>
      <c r="J201" s="210" t="s">
        <v>1289</v>
      </c>
      <c r="K201" s="278">
        <v>320.61</v>
      </c>
      <c r="L201" s="278"/>
      <c r="M201" s="277"/>
      <c r="N201" s="210" t="s">
        <v>1517</v>
      </c>
    </row>
    <row r="202" spans="1:14">
      <c r="A202" s="210" t="s">
        <v>1532</v>
      </c>
      <c r="B202" s="210" t="s">
        <v>1352</v>
      </c>
      <c r="C202" s="210" t="s">
        <v>1232</v>
      </c>
      <c r="D202" s="210" t="s">
        <v>2149</v>
      </c>
      <c r="E202" s="210" t="s">
        <v>1567</v>
      </c>
      <c r="F202" s="277"/>
      <c r="G202" s="278">
        <v>565.72</v>
      </c>
      <c r="H202" s="278"/>
      <c r="I202" s="210" t="s">
        <v>1285</v>
      </c>
      <c r="J202" s="210" t="s">
        <v>1289</v>
      </c>
      <c r="K202" s="278">
        <v>565.72</v>
      </c>
      <c r="L202" s="278"/>
      <c r="M202" s="277"/>
      <c r="N202" s="210" t="s">
        <v>1517</v>
      </c>
    </row>
    <row r="203" spans="1:14" hidden="1">
      <c r="A203" s="210" t="s">
        <v>1532</v>
      </c>
      <c r="B203" s="210" t="s">
        <v>1352</v>
      </c>
      <c r="C203" s="210" t="s">
        <v>1231</v>
      </c>
      <c r="D203" s="210" t="s">
        <v>2128</v>
      </c>
      <c r="E203" s="210" t="s">
        <v>1567</v>
      </c>
      <c r="F203" s="277"/>
      <c r="G203" s="278">
        <v>1753.71</v>
      </c>
      <c r="H203" s="278"/>
      <c r="I203" s="210" t="s">
        <v>1285</v>
      </c>
      <c r="J203" s="210" t="s">
        <v>1289</v>
      </c>
      <c r="K203" s="278">
        <v>1753.71</v>
      </c>
      <c r="L203" s="278"/>
      <c r="M203" s="277"/>
      <c r="N203" s="210" t="s">
        <v>1517</v>
      </c>
    </row>
    <row r="204" spans="1:14">
      <c r="A204" s="210" t="s">
        <v>1532</v>
      </c>
      <c r="B204" s="210" t="s">
        <v>1352</v>
      </c>
      <c r="C204" s="210" t="s">
        <v>1232</v>
      </c>
      <c r="D204" s="210" t="s">
        <v>2150</v>
      </c>
      <c r="E204" s="210" t="s">
        <v>1567</v>
      </c>
      <c r="F204" s="277"/>
      <c r="G204" s="278">
        <v>344.74</v>
      </c>
      <c r="H204" s="278"/>
      <c r="I204" s="210" t="s">
        <v>1285</v>
      </c>
      <c r="J204" s="210" t="s">
        <v>1289</v>
      </c>
      <c r="K204" s="278">
        <v>344.74</v>
      </c>
      <c r="L204" s="278"/>
      <c r="M204" s="277"/>
      <c r="N204" s="210" t="s">
        <v>1517</v>
      </c>
    </row>
    <row r="205" spans="1:14" hidden="1">
      <c r="A205" s="210" t="s">
        <v>1532</v>
      </c>
      <c r="B205" s="210" t="s">
        <v>1352</v>
      </c>
      <c r="C205" s="210" t="s">
        <v>1231</v>
      </c>
      <c r="D205" s="210" t="s">
        <v>2129</v>
      </c>
      <c r="E205" s="210" t="s">
        <v>1567</v>
      </c>
      <c r="F205" s="277"/>
      <c r="G205" s="278">
        <v>1068.71</v>
      </c>
      <c r="H205" s="278"/>
      <c r="I205" s="210" t="s">
        <v>1285</v>
      </c>
      <c r="J205" s="210" t="s">
        <v>1289</v>
      </c>
      <c r="K205" s="278">
        <v>1068.71</v>
      </c>
      <c r="L205" s="278"/>
      <c r="M205" s="277"/>
      <c r="N205" s="210" t="s">
        <v>1517</v>
      </c>
    </row>
    <row r="206" spans="1:14">
      <c r="A206" s="210" t="s">
        <v>1532</v>
      </c>
      <c r="B206" s="210" t="s">
        <v>1352</v>
      </c>
      <c r="C206" s="210" t="s">
        <v>1232</v>
      </c>
      <c r="D206" s="210" t="s">
        <v>2151</v>
      </c>
      <c r="E206" s="210" t="s">
        <v>1567</v>
      </c>
      <c r="F206" s="277"/>
      <c r="G206" s="278">
        <v>186.89</v>
      </c>
      <c r="H206" s="278"/>
      <c r="I206" s="210" t="s">
        <v>1285</v>
      </c>
      <c r="J206" s="210" t="s">
        <v>1289</v>
      </c>
      <c r="K206" s="278">
        <v>186.89</v>
      </c>
      <c r="L206" s="278"/>
      <c r="M206" s="277"/>
      <c r="N206" s="210" t="s">
        <v>1517</v>
      </c>
    </row>
    <row r="207" spans="1:14" hidden="1">
      <c r="A207" s="210" t="s">
        <v>1532</v>
      </c>
      <c r="B207" s="210" t="s">
        <v>1352</v>
      </c>
      <c r="C207" s="210" t="s">
        <v>1231</v>
      </c>
      <c r="D207" s="210" t="s">
        <v>2130</v>
      </c>
      <c r="E207" s="210" t="s">
        <v>1567</v>
      </c>
      <c r="F207" s="277"/>
      <c r="G207" s="278">
        <v>579.34</v>
      </c>
      <c r="H207" s="278"/>
      <c r="I207" s="210" t="s">
        <v>1285</v>
      </c>
      <c r="J207" s="210" t="s">
        <v>1289</v>
      </c>
      <c r="K207" s="278">
        <v>579.34</v>
      </c>
      <c r="L207" s="278"/>
      <c r="M207" s="277"/>
      <c r="N207" s="210" t="s">
        <v>1517</v>
      </c>
    </row>
    <row r="208" spans="1:14">
      <c r="A208" s="210" t="s">
        <v>1532</v>
      </c>
      <c r="B208" s="210" t="s">
        <v>1352</v>
      </c>
      <c r="C208" s="210" t="s">
        <v>1232</v>
      </c>
      <c r="D208" s="210" t="s">
        <v>2152</v>
      </c>
      <c r="E208" s="210" t="s">
        <v>1567</v>
      </c>
      <c r="F208" s="277"/>
      <c r="G208" s="278">
        <v>373.56</v>
      </c>
      <c r="H208" s="278"/>
      <c r="I208" s="210" t="s">
        <v>1285</v>
      </c>
      <c r="J208" s="210" t="s">
        <v>1289</v>
      </c>
      <c r="K208" s="278">
        <v>373.56</v>
      </c>
      <c r="L208" s="278"/>
      <c r="M208" s="277"/>
      <c r="N208" s="210" t="s">
        <v>1517</v>
      </c>
    </row>
    <row r="209" spans="1:14" hidden="1">
      <c r="A209" s="210" t="s">
        <v>1532</v>
      </c>
      <c r="B209" s="210" t="s">
        <v>1352</v>
      </c>
      <c r="C209" s="210" t="s">
        <v>1231</v>
      </c>
      <c r="D209" s="210" t="s">
        <v>2131</v>
      </c>
      <c r="E209" s="210" t="s">
        <v>1567</v>
      </c>
      <c r="F209" s="277"/>
      <c r="G209" s="278">
        <v>1158.04</v>
      </c>
      <c r="H209" s="278"/>
      <c r="I209" s="210" t="s">
        <v>1285</v>
      </c>
      <c r="J209" s="210" t="s">
        <v>1289</v>
      </c>
      <c r="K209" s="278">
        <v>1158.04</v>
      </c>
      <c r="L209" s="278"/>
      <c r="M209" s="277"/>
      <c r="N209" s="210" t="s">
        <v>1517</v>
      </c>
    </row>
    <row r="210" spans="1:14">
      <c r="A210" s="210" t="s">
        <v>1532</v>
      </c>
      <c r="B210" s="210" t="s">
        <v>1352</v>
      </c>
      <c r="C210" s="210" t="s">
        <v>1232</v>
      </c>
      <c r="D210" s="210" t="s">
        <v>2153</v>
      </c>
      <c r="E210" s="210" t="s">
        <v>1567</v>
      </c>
      <c r="F210" s="277"/>
      <c r="G210" s="278">
        <v>90.72</v>
      </c>
      <c r="H210" s="278"/>
      <c r="I210" s="210" t="s">
        <v>1285</v>
      </c>
      <c r="J210" s="210" t="s">
        <v>1289</v>
      </c>
      <c r="K210" s="278">
        <v>90.72</v>
      </c>
      <c r="L210" s="278"/>
      <c r="M210" s="277"/>
      <c r="N210" s="210" t="s">
        <v>1517</v>
      </c>
    </row>
    <row r="211" spans="1:14" hidden="1">
      <c r="A211" s="210" t="s">
        <v>1532</v>
      </c>
      <c r="B211" s="210" t="s">
        <v>1352</v>
      </c>
      <c r="C211" s="210" t="s">
        <v>1231</v>
      </c>
      <c r="D211" s="210" t="s">
        <v>2132</v>
      </c>
      <c r="E211" s="210" t="s">
        <v>1567</v>
      </c>
      <c r="F211" s="277"/>
      <c r="G211" s="278">
        <v>281.23</v>
      </c>
      <c r="H211" s="278"/>
      <c r="I211" s="210" t="s">
        <v>1285</v>
      </c>
      <c r="J211" s="210" t="s">
        <v>1289</v>
      </c>
      <c r="K211" s="278">
        <v>281.23</v>
      </c>
      <c r="L211" s="278"/>
      <c r="M211" s="277"/>
      <c r="N211" s="210" t="s">
        <v>1517</v>
      </c>
    </row>
    <row r="212" spans="1:14">
      <c r="A212" s="210" t="s">
        <v>1532</v>
      </c>
      <c r="B212" s="210" t="s">
        <v>1352</v>
      </c>
      <c r="C212" s="210" t="s">
        <v>1232</v>
      </c>
      <c r="D212" s="210" t="s">
        <v>2154</v>
      </c>
      <c r="E212" s="210" t="s">
        <v>1567</v>
      </c>
      <c r="F212" s="277"/>
      <c r="G212" s="278">
        <v>103.42</v>
      </c>
      <c r="H212" s="278"/>
      <c r="I212" s="210" t="s">
        <v>1285</v>
      </c>
      <c r="J212" s="210" t="s">
        <v>1289</v>
      </c>
      <c r="K212" s="278">
        <v>103.42</v>
      </c>
      <c r="L212" s="278"/>
      <c r="M212" s="277"/>
      <c r="N212" s="210" t="s">
        <v>1517</v>
      </c>
    </row>
    <row r="213" spans="1:14" hidden="1">
      <c r="A213" s="210" t="s">
        <v>1532</v>
      </c>
      <c r="B213" s="210" t="s">
        <v>1352</v>
      </c>
      <c r="C213" s="210" t="s">
        <v>1231</v>
      </c>
      <c r="D213" s="210" t="s">
        <v>2133</v>
      </c>
      <c r="E213" s="210" t="s">
        <v>1567</v>
      </c>
      <c r="F213" s="277"/>
      <c r="G213" s="278">
        <v>320.62</v>
      </c>
      <c r="H213" s="278"/>
      <c r="I213" s="210" t="s">
        <v>1285</v>
      </c>
      <c r="J213" s="210" t="s">
        <v>1289</v>
      </c>
      <c r="K213" s="278">
        <v>320.62</v>
      </c>
      <c r="L213" s="278"/>
      <c r="M213" s="277"/>
      <c r="N213" s="210" t="s">
        <v>1517</v>
      </c>
    </row>
    <row r="214" spans="1:14">
      <c r="A214" s="210" t="s">
        <v>1532</v>
      </c>
      <c r="B214" s="210" t="s">
        <v>1352</v>
      </c>
      <c r="C214" s="210" t="s">
        <v>1232</v>
      </c>
      <c r="D214" s="210" t="s">
        <v>2155</v>
      </c>
      <c r="E214" s="210" t="s">
        <v>1567</v>
      </c>
      <c r="F214" s="277"/>
      <c r="G214" s="278">
        <v>135.22</v>
      </c>
      <c r="H214" s="278"/>
      <c r="I214" s="210" t="s">
        <v>1285</v>
      </c>
      <c r="J214" s="210" t="s">
        <v>1289</v>
      </c>
      <c r="K214" s="278">
        <v>135.22</v>
      </c>
      <c r="L214" s="278"/>
      <c r="M214" s="277"/>
      <c r="N214" s="210" t="s">
        <v>1517</v>
      </c>
    </row>
    <row r="215" spans="1:14" hidden="1">
      <c r="A215" s="210" t="s">
        <v>1532</v>
      </c>
      <c r="B215" s="210" t="s">
        <v>1352</v>
      </c>
      <c r="C215" s="210" t="s">
        <v>1231</v>
      </c>
      <c r="D215" s="210" t="s">
        <v>2134</v>
      </c>
      <c r="E215" s="210" t="s">
        <v>1567</v>
      </c>
      <c r="F215" s="277"/>
      <c r="G215" s="278">
        <v>419.16</v>
      </c>
      <c r="H215" s="278"/>
      <c r="I215" s="210" t="s">
        <v>1285</v>
      </c>
      <c r="J215" s="210" t="s">
        <v>1289</v>
      </c>
      <c r="K215" s="278">
        <v>419.16</v>
      </c>
      <c r="L215" s="278"/>
      <c r="M215" s="277"/>
      <c r="N215" s="210" t="s">
        <v>1517</v>
      </c>
    </row>
    <row r="216" spans="1:14">
      <c r="A216" s="210" t="s">
        <v>1532</v>
      </c>
      <c r="B216" s="210" t="s">
        <v>1352</v>
      </c>
      <c r="C216" s="210" t="s">
        <v>1232</v>
      </c>
      <c r="D216" s="210" t="s">
        <v>2156</v>
      </c>
      <c r="E216" s="210" t="s">
        <v>1567</v>
      </c>
      <c r="F216" s="277"/>
      <c r="G216" s="278">
        <v>1474.27</v>
      </c>
      <c r="H216" s="278"/>
      <c r="I216" s="210" t="s">
        <v>1285</v>
      </c>
      <c r="J216" s="210" t="s">
        <v>1289</v>
      </c>
      <c r="K216" s="278">
        <v>1474.27</v>
      </c>
      <c r="L216" s="278"/>
      <c r="M216" s="277"/>
      <c r="N216" s="210" t="s">
        <v>1517</v>
      </c>
    </row>
    <row r="217" spans="1:14" hidden="1">
      <c r="A217" s="210" t="s">
        <v>1532</v>
      </c>
      <c r="B217" s="210" t="s">
        <v>1352</v>
      </c>
      <c r="C217" s="210" t="s">
        <v>1231</v>
      </c>
      <c r="D217" s="210" t="s">
        <v>2135</v>
      </c>
      <c r="E217" s="210" t="s">
        <v>1567</v>
      </c>
      <c r="F217" s="277"/>
      <c r="G217" s="278">
        <v>4570.25</v>
      </c>
      <c r="H217" s="278"/>
      <c r="I217" s="210" t="s">
        <v>1285</v>
      </c>
      <c r="J217" s="210" t="s">
        <v>1289</v>
      </c>
      <c r="K217" s="278">
        <v>4570.25</v>
      </c>
      <c r="L217" s="278"/>
      <c r="M217" s="277"/>
      <c r="N217" s="210" t="s">
        <v>1517</v>
      </c>
    </row>
    <row r="218" spans="1:14">
      <c r="A218" s="210" t="s">
        <v>1532</v>
      </c>
      <c r="B218" s="210" t="s">
        <v>1352</v>
      </c>
      <c r="C218" s="210" t="s">
        <v>1232</v>
      </c>
      <c r="D218" s="210" t="s">
        <v>2157</v>
      </c>
      <c r="E218" s="210" t="s">
        <v>1567</v>
      </c>
      <c r="F218" s="277"/>
      <c r="G218" s="278">
        <v>1946.83</v>
      </c>
      <c r="H218" s="278"/>
      <c r="I218" s="210" t="s">
        <v>1285</v>
      </c>
      <c r="J218" s="210" t="s">
        <v>1289</v>
      </c>
      <c r="K218" s="278">
        <v>1946.83</v>
      </c>
      <c r="L218" s="278"/>
      <c r="M218" s="277"/>
      <c r="N218" s="210" t="s">
        <v>1517</v>
      </c>
    </row>
    <row r="219" spans="1:14" hidden="1">
      <c r="A219" s="210" t="s">
        <v>1532</v>
      </c>
      <c r="B219" s="210" t="s">
        <v>1352</v>
      </c>
      <c r="C219" s="210" t="s">
        <v>1231</v>
      </c>
      <c r="D219" s="210" t="s">
        <v>2136</v>
      </c>
      <c r="E219" s="210" t="s">
        <v>1567</v>
      </c>
      <c r="F219" s="277"/>
      <c r="G219" s="278">
        <v>6035.14</v>
      </c>
      <c r="H219" s="278"/>
      <c r="I219" s="210" t="s">
        <v>1285</v>
      </c>
      <c r="J219" s="210" t="s">
        <v>1289</v>
      </c>
      <c r="K219" s="278">
        <v>6035.14</v>
      </c>
      <c r="L219" s="278"/>
      <c r="M219" s="277"/>
      <c r="N219" s="210" t="s">
        <v>1517</v>
      </c>
    </row>
    <row r="220" spans="1:14">
      <c r="A220" s="210" t="s">
        <v>1532</v>
      </c>
      <c r="B220" s="210" t="s">
        <v>1352</v>
      </c>
      <c r="C220" s="210" t="s">
        <v>1232</v>
      </c>
      <c r="D220" s="210" t="s">
        <v>2158</v>
      </c>
      <c r="E220" s="210" t="s">
        <v>1567</v>
      </c>
      <c r="F220" s="277"/>
      <c r="G220" s="278">
        <v>114.31</v>
      </c>
      <c r="H220" s="278"/>
      <c r="I220" s="210" t="s">
        <v>1285</v>
      </c>
      <c r="J220" s="210" t="s">
        <v>1289</v>
      </c>
      <c r="K220" s="278">
        <v>114.31</v>
      </c>
      <c r="L220" s="278"/>
      <c r="M220" s="277"/>
      <c r="N220" s="210" t="s">
        <v>1517</v>
      </c>
    </row>
    <row r="221" spans="1:14" hidden="1">
      <c r="A221" s="210" t="s">
        <v>1532</v>
      </c>
      <c r="B221" s="210" t="s">
        <v>1352</v>
      </c>
      <c r="C221" s="210" t="s">
        <v>1231</v>
      </c>
      <c r="D221" s="210" t="s">
        <v>2137</v>
      </c>
      <c r="E221" s="210" t="s">
        <v>1567</v>
      </c>
      <c r="F221" s="277"/>
      <c r="G221" s="278">
        <v>354.36</v>
      </c>
      <c r="H221" s="278"/>
      <c r="I221" s="210" t="s">
        <v>1285</v>
      </c>
      <c r="J221" s="210" t="s">
        <v>1289</v>
      </c>
      <c r="K221" s="278">
        <v>354.36</v>
      </c>
      <c r="L221" s="278"/>
      <c r="M221" s="277"/>
      <c r="N221" s="210" t="s">
        <v>1517</v>
      </c>
    </row>
    <row r="222" spans="1:14">
      <c r="A222" s="210" t="s">
        <v>1532</v>
      </c>
      <c r="B222" s="210" t="s">
        <v>1352</v>
      </c>
      <c r="C222" s="210" t="s">
        <v>1232</v>
      </c>
      <c r="D222" s="210" t="s">
        <v>2159</v>
      </c>
      <c r="E222" s="210" t="s">
        <v>1567</v>
      </c>
      <c r="F222" s="277"/>
      <c r="G222" s="278">
        <v>54.43</v>
      </c>
      <c r="H222" s="278"/>
      <c r="I222" s="210" t="s">
        <v>1285</v>
      </c>
      <c r="J222" s="210" t="s">
        <v>1289</v>
      </c>
      <c r="K222" s="278">
        <v>54.43</v>
      </c>
      <c r="L222" s="278"/>
      <c r="M222" s="277"/>
      <c r="N222" s="210" t="s">
        <v>1517</v>
      </c>
    </row>
    <row r="223" spans="1:14" hidden="1">
      <c r="A223" s="210" t="s">
        <v>1532</v>
      </c>
      <c r="B223" s="210" t="s">
        <v>1352</v>
      </c>
      <c r="C223" s="210" t="s">
        <v>1231</v>
      </c>
      <c r="D223" s="210" t="s">
        <v>2138</v>
      </c>
      <c r="E223" s="210" t="s">
        <v>1567</v>
      </c>
      <c r="F223" s="277"/>
      <c r="G223" s="278">
        <v>168.75</v>
      </c>
      <c r="H223" s="278"/>
      <c r="I223" s="210" t="s">
        <v>1285</v>
      </c>
      <c r="J223" s="210" t="s">
        <v>1289</v>
      </c>
      <c r="K223" s="278">
        <v>168.75</v>
      </c>
      <c r="L223" s="278"/>
      <c r="M223" s="277"/>
      <c r="N223" s="210" t="s">
        <v>1517</v>
      </c>
    </row>
    <row r="224" spans="1:14">
      <c r="A224" s="210" t="s">
        <v>1532</v>
      </c>
      <c r="B224" s="210" t="s">
        <v>1352</v>
      </c>
      <c r="C224" s="210" t="s">
        <v>1232</v>
      </c>
      <c r="D224" s="210" t="s">
        <v>2160</v>
      </c>
      <c r="E224" s="210" t="s">
        <v>1567</v>
      </c>
      <c r="F224" s="277"/>
      <c r="G224" s="278">
        <v>92.54</v>
      </c>
      <c r="H224" s="278"/>
      <c r="I224" s="210" t="s">
        <v>1285</v>
      </c>
      <c r="J224" s="210" t="s">
        <v>1289</v>
      </c>
      <c r="K224" s="278">
        <v>92.54</v>
      </c>
      <c r="L224" s="278"/>
      <c r="M224" s="277"/>
      <c r="N224" s="210" t="s">
        <v>1517</v>
      </c>
    </row>
    <row r="225" spans="1:14" hidden="1">
      <c r="A225" s="210" t="s">
        <v>1532</v>
      </c>
      <c r="B225" s="210" t="s">
        <v>1352</v>
      </c>
      <c r="C225" s="210" t="s">
        <v>1231</v>
      </c>
      <c r="D225" s="210" t="s">
        <v>2139</v>
      </c>
      <c r="E225" s="210" t="s">
        <v>1567</v>
      </c>
      <c r="F225" s="277"/>
      <c r="G225" s="278">
        <v>286.86</v>
      </c>
      <c r="H225" s="278"/>
      <c r="I225" s="210" t="s">
        <v>1285</v>
      </c>
      <c r="J225" s="210" t="s">
        <v>1289</v>
      </c>
      <c r="K225" s="278">
        <v>286.86</v>
      </c>
      <c r="L225" s="278"/>
      <c r="M225" s="277"/>
      <c r="N225" s="210" t="s">
        <v>1517</v>
      </c>
    </row>
    <row r="226" spans="1:14">
      <c r="A226" s="210" t="s">
        <v>1532</v>
      </c>
      <c r="B226" s="210" t="s">
        <v>1352</v>
      </c>
      <c r="C226" s="210" t="s">
        <v>1232</v>
      </c>
      <c r="D226" s="210" t="s">
        <v>2161</v>
      </c>
      <c r="E226" s="210" t="s">
        <v>1567</v>
      </c>
      <c r="F226" s="277"/>
      <c r="G226" s="278">
        <v>145.88</v>
      </c>
      <c r="H226" s="278"/>
      <c r="I226" s="210" t="s">
        <v>1285</v>
      </c>
      <c r="J226" s="210" t="s">
        <v>1289</v>
      </c>
      <c r="K226" s="278">
        <v>145.88</v>
      </c>
      <c r="L226" s="278"/>
      <c r="M226" s="277"/>
      <c r="N226" s="210" t="s">
        <v>1517</v>
      </c>
    </row>
    <row r="227" spans="1:14" hidden="1">
      <c r="A227" s="210" t="s">
        <v>1532</v>
      </c>
      <c r="B227" s="210" t="s">
        <v>1373</v>
      </c>
      <c r="C227" s="210" t="s">
        <v>1231</v>
      </c>
      <c r="D227" s="210" t="s">
        <v>2140</v>
      </c>
      <c r="E227" s="210" t="s">
        <v>1567</v>
      </c>
      <c r="F227" s="277"/>
      <c r="G227" s="278">
        <v>452.23</v>
      </c>
      <c r="H227" s="278"/>
      <c r="I227" s="210" t="s">
        <v>1285</v>
      </c>
      <c r="J227" s="210" t="s">
        <v>1289</v>
      </c>
      <c r="K227" s="278">
        <v>452.23</v>
      </c>
      <c r="L227" s="278"/>
      <c r="M227" s="277"/>
      <c r="N227" s="210" t="s">
        <v>1517</v>
      </c>
    </row>
    <row r="228" spans="1:14">
      <c r="A228" s="210" t="s">
        <v>1532</v>
      </c>
      <c r="B228" s="210" t="s">
        <v>1352</v>
      </c>
      <c r="C228" s="210" t="s">
        <v>1232</v>
      </c>
      <c r="D228" s="210" t="s">
        <v>2162</v>
      </c>
      <c r="E228" s="210" t="s">
        <v>1567</v>
      </c>
      <c r="F228" s="277"/>
      <c r="G228" s="278">
        <v>551.59</v>
      </c>
      <c r="H228" s="278"/>
      <c r="I228" s="210" t="s">
        <v>1285</v>
      </c>
      <c r="J228" s="210" t="s">
        <v>1289</v>
      </c>
      <c r="K228" s="278">
        <v>551.59</v>
      </c>
      <c r="L228" s="278"/>
      <c r="M228" s="277"/>
      <c r="N228" s="210" t="s">
        <v>1517</v>
      </c>
    </row>
    <row r="229" spans="1:14" hidden="1">
      <c r="A229" s="210" t="s">
        <v>1532</v>
      </c>
      <c r="B229" s="210" t="s">
        <v>1352</v>
      </c>
      <c r="C229" s="210" t="s">
        <v>1231</v>
      </c>
      <c r="D229" s="210" t="s">
        <v>2141</v>
      </c>
      <c r="E229" s="210" t="s">
        <v>1567</v>
      </c>
      <c r="F229" s="277"/>
      <c r="G229" s="278">
        <v>1709.93</v>
      </c>
      <c r="H229" s="278"/>
      <c r="I229" s="210" t="s">
        <v>1285</v>
      </c>
      <c r="J229" s="210" t="s">
        <v>1289</v>
      </c>
      <c r="K229" s="278">
        <v>1709.93</v>
      </c>
      <c r="L229" s="278"/>
      <c r="M229" s="277"/>
      <c r="N229" s="210" t="s">
        <v>1517</v>
      </c>
    </row>
    <row r="230" spans="1:14">
      <c r="A230" s="210" t="s">
        <v>1532</v>
      </c>
      <c r="B230" s="210" t="s">
        <v>1352</v>
      </c>
      <c r="C230" s="210" t="s">
        <v>1232</v>
      </c>
      <c r="D230" s="210" t="s">
        <v>2163</v>
      </c>
      <c r="E230" s="210" t="s">
        <v>1567</v>
      </c>
      <c r="F230" s="277"/>
      <c r="G230" s="278">
        <v>375.59</v>
      </c>
      <c r="H230" s="278"/>
      <c r="I230" s="210" t="s">
        <v>1285</v>
      </c>
      <c r="J230" s="210" t="s">
        <v>1289</v>
      </c>
      <c r="K230" s="278">
        <v>375.59</v>
      </c>
      <c r="L230" s="278"/>
      <c r="M230" s="277"/>
      <c r="N230" s="210" t="s">
        <v>1517</v>
      </c>
    </row>
    <row r="231" spans="1:14" hidden="1">
      <c r="A231" s="210" t="s">
        <v>1532</v>
      </c>
      <c r="B231" s="210" t="s">
        <v>1352</v>
      </c>
      <c r="C231" s="210" t="s">
        <v>1231</v>
      </c>
      <c r="D231" s="210" t="s">
        <v>2142</v>
      </c>
      <c r="E231" s="210" t="s">
        <v>1567</v>
      </c>
      <c r="F231" s="277"/>
      <c r="G231" s="278">
        <v>1164.32</v>
      </c>
      <c r="H231" s="278"/>
      <c r="I231" s="210" t="s">
        <v>1285</v>
      </c>
      <c r="J231" s="210" t="s">
        <v>1289</v>
      </c>
      <c r="K231" s="278">
        <v>1164.32</v>
      </c>
      <c r="L231" s="278"/>
      <c r="M231" s="277"/>
      <c r="N231" s="210" t="s">
        <v>1517</v>
      </c>
    </row>
    <row r="232" spans="1:14">
      <c r="A232" s="210" t="s">
        <v>1532</v>
      </c>
      <c r="B232" s="210" t="s">
        <v>1352</v>
      </c>
      <c r="C232" s="210" t="s">
        <v>1232</v>
      </c>
      <c r="D232" s="210" t="s">
        <v>1571</v>
      </c>
      <c r="E232" s="210" t="s">
        <v>1567</v>
      </c>
      <c r="F232" s="277"/>
      <c r="G232" s="278">
        <v>110.68</v>
      </c>
      <c r="H232" s="278"/>
      <c r="I232" s="210" t="s">
        <v>1285</v>
      </c>
      <c r="J232" s="210" t="s">
        <v>1289</v>
      </c>
      <c r="K232" s="278">
        <v>110.68</v>
      </c>
      <c r="L232" s="278"/>
      <c r="M232" s="277"/>
      <c r="N232" s="210" t="s">
        <v>1517</v>
      </c>
    </row>
    <row r="233" spans="1:14" hidden="1">
      <c r="A233" s="210" t="s">
        <v>1532</v>
      </c>
      <c r="B233" s="210" t="s">
        <v>1352</v>
      </c>
      <c r="C233" s="210" t="s">
        <v>1231</v>
      </c>
      <c r="D233" s="210" t="s">
        <v>1572</v>
      </c>
      <c r="E233" s="210" t="s">
        <v>1567</v>
      </c>
      <c r="F233" s="277"/>
      <c r="G233" s="278">
        <v>343.11</v>
      </c>
      <c r="H233" s="278"/>
      <c r="I233" s="210" t="s">
        <v>1285</v>
      </c>
      <c r="J233" s="210" t="s">
        <v>1289</v>
      </c>
      <c r="K233" s="278">
        <v>343.11</v>
      </c>
      <c r="L233" s="278"/>
      <c r="M233" s="277"/>
      <c r="N233" s="210" t="s">
        <v>1517</v>
      </c>
    </row>
    <row r="234" spans="1:14">
      <c r="A234" s="210" t="s">
        <v>1532</v>
      </c>
      <c r="B234" s="210" t="s">
        <v>1352</v>
      </c>
      <c r="C234" s="210" t="s">
        <v>1232</v>
      </c>
      <c r="D234" s="210" t="s">
        <v>2164</v>
      </c>
      <c r="E234" s="210" t="s">
        <v>1567</v>
      </c>
      <c r="F234" s="277"/>
      <c r="G234" s="278">
        <v>9.07</v>
      </c>
      <c r="H234" s="278"/>
      <c r="I234" s="210" t="s">
        <v>1285</v>
      </c>
      <c r="J234" s="210" t="s">
        <v>1289</v>
      </c>
      <c r="K234" s="278">
        <v>9.07</v>
      </c>
      <c r="L234" s="278"/>
      <c r="M234" s="277"/>
      <c r="N234" s="210" t="s">
        <v>1517</v>
      </c>
    </row>
    <row r="235" spans="1:14" hidden="1">
      <c r="A235" s="210" t="s">
        <v>1532</v>
      </c>
      <c r="B235" s="210" t="s">
        <v>1352</v>
      </c>
      <c r="C235" s="210" t="s">
        <v>1231</v>
      </c>
      <c r="D235" s="210" t="s">
        <v>2143</v>
      </c>
      <c r="E235" s="210" t="s">
        <v>1567</v>
      </c>
      <c r="F235" s="277"/>
      <c r="G235" s="278">
        <v>28.15</v>
      </c>
      <c r="H235" s="278"/>
      <c r="I235" s="210" t="s">
        <v>1285</v>
      </c>
      <c r="J235" s="210" t="s">
        <v>1289</v>
      </c>
      <c r="K235" s="278">
        <v>28.15</v>
      </c>
      <c r="L235" s="278"/>
      <c r="M235" s="277"/>
      <c r="N235" s="210" t="s">
        <v>1517</v>
      </c>
    </row>
    <row r="236" spans="1:14">
      <c r="A236" s="210" t="s">
        <v>1532</v>
      </c>
      <c r="B236" s="210" t="s">
        <v>1352</v>
      </c>
      <c r="C236" s="210" t="s">
        <v>1232</v>
      </c>
      <c r="D236" s="210" t="s">
        <v>1573</v>
      </c>
      <c r="E236" s="210" t="s">
        <v>1567</v>
      </c>
      <c r="F236" s="277"/>
      <c r="G236" s="278">
        <v>36.29</v>
      </c>
      <c r="H236" s="278"/>
      <c r="I236" s="210" t="s">
        <v>1285</v>
      </c>
      <c r="J236" s="210" t="s">
        <v>1289</v>
      </c>
      <c r="K236" s="278">
        <v>36.29</v>
      </c>
      <c r="L236" s="278"/>
      <c r="M236" s="277"/>
      <c r="N236" s="210" t="s">
        <v>1517</v>
      </c>
    </row>
    <row r="237" spans="1:14" hidden="1">
      <c r="A237" s="210" t="s">
        <v>1532</v>
      </c>
      <c r="B237" s="210" t="s">
        <v>1352</v>
      </c>
      <c r="C237" s="210" t="s">
        <v>1231</v>
      </c>
      <c r="D237" s="210" t="s">
        <v>1574</v>
      </c>
      <c r="E237" s="210" t="s">
        <v>1567</v>
      </c>
      <c r="F237" s="277"/>
      <c r="G237" s="278">
        <v>112.5</v>
      </c>
      <c r="H237" s="278"/>
      <c r="I237" s="210" t="s">
        <v>1285</v>
      </c>
      <c r="J237" s="210" t="s">
        <v>1289</v>
      </c>
      <c r="K237" s="278">
        <v>112.5</v>
      </c>
      <c r="L237" s="278"/>
      <c r="M237" s="277"/>
      <c r="N237" s="210" t="s">
        <v>1517</v>
      </c>
    </row>
    <row r="238" spans="1:14">
      <c r="A238" s="210" t="s">
        <v>1532</v>
      </c>
      <c r="B238" s="210" t="s">
        <v>1380</v>
      </c>
      <c r="C238" s="210" t="s">
        <v>1232</v>
      </c>
      <c r="D238" s="210" t="s">
        <v>2165</v>
      </c>
      <c r="E238" s="210" t="s">
        <v>1567</v>
      </c>
      <c r="F238" s="277"/>
      <c r="G238" s="278">
        <v>134.27000000000001</v>
      </c>
      <c r="H238" s="278"/>
      <c r="I238" s="210" t="s">
        <v>1285</v>
      </c>
      <c r="J238" s="210" t="s">
        <v>1289</v>
      </c>
      <c r="K238" s="278">
        <v>134.27000000000001</v>
      </c>
      <c r="L238" s="278"/>
      <c r="M238" s="277"/>
      <c r="N238" s="210" t="s">
        <v>1517</v>
      </c>
    </row>
    <row r="239" spans="1:14" hidden="1">
      <c r="A239" s="210" t="s">
        <v>1532</v>
      </c>
      <c r="B239" s="210" t="s">
        <v>1352</v>
      </c>
      <c r="C239" s="210" t="s">
        <v>1231</v>
      </c>
      <c r="D239" s="210" t="s">
        <v>2144</v>
      </c>
      <c r="E239" s="210" t="s">
        <v>1567</v>
      </c>
      <c r="F239" s="277"/>
      <c r="G239" s="278">
        <v>416.23</v>
      </c>
      <c r="H239" s="278"/>
      <c r="I239" s="210" t="s">
        <v>1285</v>
      </c>
      <c r="J239" s="210" t="s">
        <v>1289</v>
      </c>
      <c r="K239" s="278">
        <v>416.23</v>
      </c>
      <c r="L239" s="278"/>
      <c r="M239" s="277"/>
      <c r="N239" s="210" t="s">
        <v>1517</v>
      </c>
    </row>
    <row r="240" spans="1:14">
      <c r="A240" s="210" t="s">
        <v>1532</v>
      </c>
      <c r="B240" s="210" t="s">
        <v>1352</v>
      </c>
      <c r="C240" s="210" t="s">
        <v>1232</v>
      </c>
      <c r="D240" s="210" t="s">
        <v>1575</v>
      </c>
      <c r="E240" s="210" t="s">
        <v>1567</v>
      </c>
      <c r="F240" s="277"/>
      <c r="G240" s="278">
        <v>13.5</v>
      </c>
      <c r="H240" s="278"/>
      <c r="I240" s="210" t="s">
        <v>1285</v>
      </c>
      <c r="J240" s="210" t="s">
        <v>1289</v>
      </c>
      <c r="K240" s="278">
        <v>13.5</v>
      </c>
      <c r="L240" s="278"/>
      <c r="M240" s="277"/>
      <c r="N240" s="210" t="s">
        <v>1517</v>
      </c>
    </row>
    <row r="241" spans="1:14" hidden="1">
      <c r="A241" s="210" t="s">
        <v>1532</v>
      </c>
      <c r="B241" s="210" t="s">
        <v>1352</v>
      </c>
      <c r="C241" s="210" t="s">
        <v>1231</v>
      </c>
      <c r="D241" s="210" t="s">
        <v>1576</v>
      </c>
      <c r="E241" s="210" t="s">
        <v>1567</v>
      </c>
      <c r="F241" s="277"/>
      <c r="G241" s="278">
        <v>41.85</v>
      </c>
      <c r="H241" s="278"/>
      <c r="I241" s="210" t="s">
        <v>1285</v>
      </c>
      <c r="J241" s="210" t="s">
        <v>1289</v>
      </c>
      <c r="K241" s="278">
        <v>41.85</v>
      </c>
      <c r="L241" s="278"/>
      <c r="M241" s="277"/>
      <c r="N241" s="210" t="s">
        <v>1517</v>
      </c>
    </row>
    <row r="242" spans="1:14">
      <c r="A242" s="210" t="s">
        <v>1532</v>
      </c>
      <c r="B242" s="210" t="s">
        <v>1352</v>
      </c>
      <c r="C242" s="210" t="s">
        <v>1232</v>
      </c>
      <c r="D242" s="210" t="s">
        <v>1577</v>
      </c>
      <c r="E242" s="210" t="s">
        <v>1567</v>
      </c>
      <c r="F242" s="277"/>
      <c r="G242" s="278">
        <v>21.77</v>
      </c>
      <c r="H242" s="278"/>
      <c r="I242" s="210" t="s">
        <v>1285</v>
      </c>
      <c r="K242" s="278">
        <v>21.77</v>
      </c>
      <c r="L242" s="278"/>
      <c r="M242" s="277"/>
      <c r="N242" s="210" t="s">
        <v>1517</v>
      </c>
    </row>
    <row r="243" spans="1:14" hidden="1">
      <c r="A243" s="210" t="s">
        <v>1532</v>
      </c>
      <c r="B243" s="210" t="s">
        <v>1373</v>
      </c>
      <c r="C243" s="210" t="s">
        <v>1231</v>
      </c>
      <c r="D243" s="210" t="s">
        <v>1578</v>
      </c>
      <c r="E243" s="210" t="s">
        <v>1567</v>
      </c>
      <c r="F243" s="277"/>
      <c r="G243" s="278">
        <v>67.510000000000005</v>
      </c>
      <c r="H243" s="278"/>
      <c r="I243" s="210" t="s">
        <v>1285</v>
      </c>
      <c r="J243" s="210" t="s">
        <v>1289</v>
      </c>
      <c r="K243" s="278">
        <v>67.510000000000005</v>
      </c>
      <c r="L243" s="278"/>
      <c r="M243" s="277"/>
      <c r="N243" s="210" t="s">
        <v>1517</v>
      </c>
    </row>
    <row r="244" spans="1:14">
      <c r="A244" s="210" t="s">
        <v>1532</v>
      </c>
      <c r="B244" s="210" t="s">
        <v>1352</v>
      </c>
      <c r="C244" s="210" t="s">
        <v>1232</v>
      </c>
      <c r="D244" s="210" t="s">
        <v>1579</v>
      </c>
      <c r="E244" s="210" t="s">
        <v>1567</v>
      </c>
      <c r="F244" s="277"/>
      <c r="G244" s="278">
        <v>341.11</v>
      </c>
      <c r="H244" s="278"/>
      <c r="I244" s="210" t="s">
        <v>1285</v>
      </c>
      <c r="J244" s="210" t="s">
        <v>1289</v>
      </c>
      <c r="K244" s="278">
        <v>341.11</v>
      </c>
      <c r="L244" s="278"/>
      <c r="M244" s="277"/>
      <c r="N244" s="210" t="s">
        <v>1517</v>
      </c>
    </row>
    <row r="245" spans="1:14" hidden="1">
      <c r="A245" s="210" t="s">
        <v>1532</v>
      </c>
      <c r="B245" s="210" t="s">
        <v>1352</v>
      </c>
      <c r="C245" s="210" t="s">
        <v>1231</v>
      </c>
      <c r="D245" s="210" t="s">
        <v>1580</v>
      </c>
      <c r="E245" s="210" t="s">
        <v>1567</v>
      </c>
      <c r="F245" s="277"/>
      <c r="G245" s="278">
        <v>1057.46</v>
      </c>
      <c r="H245" s="278"/>
      <c r="I245" s="210" t="s">
        <v>1285</v>
      </c>
      <c r="J245" s="210" t="s">
        <v>1289</v>
      </c>
      <c r="K245" s="278">
        <v>1057.46</v>
      </c>
      <c r="L245" s="278"/>
      <c r="M245" s="277"/>
      <c r="N245" s="210" t="s">
        <v>1517</v>
      </c>
    </row>
    <row r="246" spans="1:14">
      <c r="A246" s="210" t="s">
        <v>1532</v>
      </c>
      <c r="B246" s="210" t="s">
        <v>1352</v>
      </c>
      <c r="C246" s="210" t="s">
        <v>1232</v>
      </c>
      <c r="D246" s="210" t="s">
        <v>1581</v>
      </c>
      <c r="E246" s="210" t="s">
        <v>1567</v>
      </c>
      <c r="F246" s="277"/>
      <c r="G246" s="278">
        <v>218.51</v>
      </c>
      <c r="H246" s="278"/>
      <c r="I246" s="210" t="s">
        <v>1285</v>
      </c>
      <c r="J246" s="210" t="s">
        <v>1289</v>
      </c>
      <c r="K246" s="278">
        <v>218.51</v>
      </c>
      <c r="L246" s="278"/>
      <c r="M246" s="277"/>
      <c r="N246" s="210" t="s">
        <v>1517</v>
      </c>
    </row>
    <row r="247" spans="1:14" hidden="1">
      <c r="A247" s="210" t="s">
        <v>1532</v>
      </c>
      <c r="B247" s="210" t="s">
        <v>1352</v>
      </c>
      <c r="C247" s="210" t="s">
        <v>1231</v>
      </c>
      <c r="D247" s="210" t="s">
        <v>1582</v>
      </c>
      <c r="E247" s="210" t="s">
        <v>1567</v>
      </c>
      <c r="F247" s="277"/>
      <c r="G247" s="278">
        <v>677.38</v>
      </c>
      <c r="H247" s="278"/>
      <c r="I247" s="210" t="s">
        <v>1285</v>
      </c>
      <c r="J247" s="210" t="s">
        <v>1289</v>
      </c>
      <c r="K247" s="278">
        <v>677.38</v>
      </c>
      <c r="L247" s="278"/>
      <c r="M247" s="277"/>
      <c r="N247" s="210" t="s">
        <v>1517</v>
      </c>
    </row>
    <row r="248" spans="1:14">
      <c r="A248" s="210" t="s">
        <v>1532</v>
      </c>
      <c r="B248" s="210" t="s">
        <v>1352</v>
      </c>
      <c r="C248" s="210" t="s">
        <v>1232</v>
      </c>
      <c r="D248" s="210" t="s">
        <v>1583</v>
      </c>
      <c r="E248" s="210" t="s">
        <v>1567</v>
      </c>
      <c r="F248" s="277"/>
      <c r="G248" s="278">
        <v>140.71</v>
      </c>
      <c r="H248" s="278"/>
      <c r="I248" s="210" t="s">
        <v>1285</v>
      </c>
      <c r="J248" s="210" t="s">
        <v>1289</v>
      </c>
      <c r="K248" s="278">
        <v>140.71</v>
      </c>
      <c r="L248" s="278"/>
      <c r="M248" s="277"/>
      <c r="N248" s="210" t="s">
        <v>1517</v>
      </c>
    </row>
    <row r="249" spans="1:14" hidden="1">
      <c r="A249" s="210" t="s">
        <v>1532</v>
      </c>
      <c r="B249" s="210" t="s">
        <v>1352</v>
      </c>
      <c r="C249" s="210" t="s">
        <v>1231</v>
      </c>
      <c r="D249" s="210" t="s">
        <v>1584</v>
      </c>
      <c r="E249" s="210" t="s">
        <v>1567</v>
      </c>
      <c r="F249" s="277"/>
      <c r="G249" s="278">
        <v>436.18</v>
      </c>
      <c r="H249" s="278"/>
      <c r="I249" s="210" t="s">
        <v>1285</v>
      </c>
      <c r="J249" s="210" t="s">
        <v>1289</v>
      </c>
      <c r="K249" s="278">
        <v>436.18</v>
      </c>
      <c r="L249" s="278"/>
      <c r="M249" s="277"/>
      <c r="N249" s="210" t="s">
        <v>1517</v>
      </c>
    </row>
    <row r="250" spans="1:14">
      <c r="A250" s="210" t="s">
        <v>1532</v>
      </c>
      <c r="B250" s="210" t="s">
        <v>1352</v>
      </c>
      <c r="C250" s="210" t="s">
        <v>1232</v>
      </c>
      <c r="D250" s="210" t="s">
        <v>1585</v>
      </c>
      <c r="E250" s="210" t="s">
        <v>1567</v>
      </c>
      <c r="F250" s="277"/>
      <c r="G250" s="278">
        <v>54.25</v>
      </c>
      <c r="H250" s="278"/>
      <c r="I250" s="210" t="s">
        <v>1285</v>
      </c>
      <c r="J250" s="210" t="s">
        <v>1289</v>
      </c>
      <c r="K250" s="278">
        <v>54.25</v>
      </c>
      <c r="L250" s="278"/>
      <c r="M250" s="277"/>
      <c r="N250" s="210" t="s">
        <v>1517</v>
      </c>
    </row>
    <row r="251" spans="1:14" hidden="1">
      <c r="A251" s="210" t="s">
        <v>1532</v>
      </c>
      <c r="B251" s="210" t="s">
        <v>1352</v>
      </c>
      <c r="C251" s="210" t="s">
        <v>1231</v>
      </c>
      <c r="D251" s="210" t="s">
        <v>1586</v>
      </c>
      <c r="E251" s="210" t="s">
        <v>1567</v>
      </c>
      <c r="F251" s="277"/>
      <c r="G251" s="278">
        <v>168.18</v>
      </c>
      <c r="H251" s="278"/>
      <c r="I251" s="210" t="s">
        <v>1285</v>
      </c>
      <c r="J251" s="210" t="s">
        <v>1289</v>
      </c>
      <c r="K251" s="278">
        <v>168.18</v>
      </c>
      <c r="L251" s="278"/>
      <c r="M251" s="277"/>
      <c r="N251" s="210" t="s">
        <v>1517</v>
      </c>
    </row>
    <row r="252" spans="1:14">
      <c r="A252" s="210" t="s">
        <v>1532</v>
      </c>
      <c r="B252" s="210" t="s">
        <v>1352</v>
      </c>
      <c r="C252" s="210" t="s">
        <v>1232</v>
      </c>
      <c r="D252" s="210" t="s">
        <v>1587</v>
      </c>
      <c r="E252" s="210" t="s">
        <v>1567</v>
      </c>
      <c r="F252" s="277"/>
      <c r="G252" s="278">
        <v>76.930000000000007</v>
      </c>
      <c r="H252" s="278"/>
      <c r="I252" s="210" t="s">
        <v>1285</v>
      </c>
      <c r="J252" s="210" t="s">
        <v>1289</v>
      </c>
      <c r="K252" s="278">
        <v>76.930000000000007</v>
      </c>
      <c r="L252" s="278"/>
      <c r="M252" s="277"/>
      <c r="N252" s="210" t="s">
        <v>1517</v>
      </c>
    </row>
    <row r="253" spans="1:14" hidden="1">
      <c r="A253" s="210" t="s">
        <v>1532</v>
      </c>
      <c r="B253" s="210" t="s">
        <v>1352</v>
      </c>
      <c r="C253" s="210" t="s">
        <v>1231</v>
      </c>
      <c r="D253" s="210" t="s">
        <v>1588</v>
      </c>
      <c r="E253" s="210" t="s">
        <v>1567</v>
      </c>
      <c r="F253" s="277"/>
      <c r="G253" s="278">
        <v>238.49</v>
      </c>
      <c r="H253" s="278"/>
      <c r="I253" s="210" t="s">
        <v>1285</v>
      </c>
      <c r="J253" s="210" t="s">
        <v>1289</v>
      </c>
      <c r="K253" s="278">
        <v>238.49</v>
      </c>
      <c r="L253" s="278"/>
      <c r="M253" s="277"/>
      <c r="N253" s="210" t="s">
        <v>1517</v>
      </c>
    </row>
    <row r="254" spans="1:14">
      <c r="A254" s="210" t="s">
        <v>1532</v>
      </c>
      <c r="B254" s="210" t="s">
        <v>1352</v>
      </c>
      <c r="C254" s="210" t="s">
        <v>1232</v>
      </c>
      <c r="D254" s="210" t="s">
        <v>1589</v>
      </c>
      <c r="E254" s="210" t="s">
        <v>1567</v>
      </c>
      <c r="F254" s="277"/>
      <c r="G254" s="278">
        <v>18.14</v>
      </c>
      <c r="H254" s="278"/>
      <c r="I254" s="210" t="s">
        <v>1285</v>
      </c>
      <c r="J254" s="210" t="s">
        <v>1289</v>
      </c>
      <c r="K254" s="278">
        <v>18.14</v>
      </c>
      <c r="L254" s="278"/>
      <c r="M254" s="277"/>
      <c r="N254" s="210" t="s">
        <v>1517</v>
      </c>
    </row>
    <row r="255" spans="1:14" hidden="1">
      <c r="A255" s="210" t="s">
        <v>1532</v>
      </c>
      <c r="B255" s="210" t="s">
        <v>1352</v>
      </c>
      <c r="C255" s="210" t="s">
        <v>1231</v>
      </c>
      <c r="D255" s="210" t="s">
        <v>1590</v>
      </c>
      <c r="E255" s="210" t="s">
        <v>1567</v>
      </c>
      <c r="F255" s="277"/>
      <c r="G255" s="278">
        <v>56.25</v>
      </c>
      <c r="H255" s="278"/>
      <c r="I255" s="210" t="s">
        <v>1285</v>
      </c>
      <c r="J255" s="210" t="s">
        <v>1289</v>
      </c>
      <c r="K255" s="278">
        <v>56.25</v>
      </c>
      <c r="L255" s="278"/>
      <c r="M255" s="277"/>
      <c r="N255" s="210" t="s">
        <v>1517</v>
      </c>
    </row>
    <row r="256" spans="1:14">
      <c r="A256" s="210" t="s">
        <v>1532</v>
      </c>
      <c r="B256" s="210" t="s">
        <v>1352</v>
      </c>
      <c r="C256" s="210" t="s">
        <v>1232</v>
      </c>
      <c r="D256" s="210" t="s">
        <v>1591</v>
      </c>
      <c r="E256" s="210" t="s">
        <v>1567</v>
      </c>
      <c r="F256" s="277"/>
      <c r="G256" s="278">
        <v>81.650000000000006</v>
      </c>
      <c r="H256" s="278"/>
      <c r="I256" s="210" t="s">
        <v>1285</v>
      </c>
      <c r="J256" s="210" t="s">
        <v>1289</v>
      </c>
      <c r="K256" s="278">
        <v>81.650000000000006</v>
      </c>
      <c r="L256" s="278"/>
      <c r="M256" s="277"/>
      <c r="N256" s="210" t="s">
        <v>1517</v>
      </c>
    </row>
    <row r="257" spans="1:14" hidden="1">
      <c r="A257" s="210" t="s">
        <v>1532</v>
      </c>
      <c r="B257" s="210" t="s">
        <v>1352</v>
      </c>
      <c r="C257" s="210" t="s">
        <v>1231</v>
      </c>
      <c r="D257" s="210" t="s">
        <v>1592</v>
      </c>
      <c r="E257" s="210" t="s">
        <v>1567</v>
      </c>
      <c r="F257" s="277"/>
      <c r="G257" s="278">
        <v>253.11</v>
      </c>
      <c r="H257" s="278">
        <v>-203109.00000000017</v>
      </c>
      <c r="I257" s="210" t="s">
        <v>1285</v>
      </c>
      <c r="J257" s="210" t="s">
        <v>1289</v>
      </c>
      <c r="K257" s="278">
        <v>253.11</v>
      </c>
      <c r="L257" s="278"/>
      <c r="M257" s="277"/>
      <c r="N257" s="210" t="s">
        <v>1517</v>
      </c>
    </row>
    <row r="258" spans="1:14" hidden="1">
      <c r="A258" s="210" t="s">
        <v>1593</v>
      </c>
      <c r="B258" s="210" t="s">
        <v>1291</v>
      </c>
      <c r="C258" s="210" t="s">
        <v>1217</v>
      </c>
      <c r="D258" s="210" t="s">
        <v>1594</v>
      </c>
      <c r="E258" s="210" t="s">
        <v>1595</v>
      </c>
      <c r="F258" s="277"/>
      <c r="G258" s="278">
        <v>52510.95</v>
      </c>
      <c r="H258" s="278">
        <v>-255619.95000000019</v>
      </c>
      <c r="I258" s="210" t="s">
        <v>1285</v>
      </c>
      <c r="K258" s="278">
        <v>52510.95</v>
      </c>
      <c r="L258" s="278">
        <v>0</v>
      </c>
      <c r="M258" s="277">
        <v>0</v>
      </c>
      <c r="N258" s="210" t="s">
        <v>1517</v>
      </c>
    </row>
    <row r="259" spans="1:14">
      <c r="A259" s="210" t="s">
        <v>1532</v>
      </c>
      <c r="B259" s="210" t="s">
        <v>1352</v>
      </c>
      <c r="C259" s="210" t="s">
        <v>1232</v>
      </c>
      <c r="D259" s="210" t="s">
        <v>1596</v>
      </c>
      <c r="E259" s="210" t="s">
        <v>1567</v>
      </c>
      <c r="F259" s="277"/>
      <c r="G259" s="278">
        <v>839.28</v>
      </c>
      <c r="H259" s="278"/>
      <c r="I259" s="210" t="s">
        <v>1285</v>
      </c>
      <c r="J259" s="210" t="s">
        <v>1289</v>
      </c>
      <c r="K259" s="278">
        <v>839.28</v>
      </c>
      <c r="L259" s="278"/>
      <c r="M259" s="277"/>
      <c r="N259" s="210" t="s">
        <v>1517</v>
      </c>
    </row>
    <row r="260" spans="1:14" hidden="1">
      <c r="A260" s="210" t="s">
        <v>1532</v>
      </c>
      <c r="B260" s="210" t="s">
        <v>1352</v>
      </c>
      <c r="C260" s="210" t="s">
        <v>1231</v>
      </c>
      <c r="D260" s="210" t="s">
        <v>1597</v>
      </c>
      <c r="E260" s="210" t="s">
        <v>1567</v>
      </c>
      <c r="F260" s="277"/>
      <c r="G260" s="278">
        <v>2601.77</v>
      </c>
      <c r="H260" s="278"/>
      <c r="I260" s="210" t="s">
        <v>1285</v>
      </c>
      <c r="J260" s="210" t="s">
        <v>1289</v>
      </c>
      <c r="K260" s="278">
        <v>2601.77</v>
      </c>
      <c r="L260" s="278"/>
      <c r="M260" s="277"/>
      <c r="N260" s="210" t="s">
        <v>1517</v>
      </c>
    </row>
    <row r="261" spans="1:14">
      <c r="A261" s="210" t="s">
        <v>1532</v>
      </c>
      <c r="B261" s="210" t="s">
        <v>1352</v>
      </c>
      <c r="C261" s="210" t="s">
        <v>1232</v>
      </c>
      <c r="D261" s="210" t="s">
        <v>1598</v>
      </c>
      <c r="E261" s="210" t="s">
        <v>1567</v>
      </c>
      <c r="F261" s="277"/>
      <c r="G261" s="278">
        <v>38.36</v>
      </c>
      <c r="H261" s="278"/>
      <c r="I261" s="210" t="s">
        <v>1285</v>
      </c>
      <c r="J261" s="210" t="s">
        <v>1289</v>
      </c>
      <c r="K261" s="278">
        <v>38.36</v>
      </c>
      <c r="L261" s="278"/>
      <c r="M261" s="277"/>
      <c r="N261" s="210" t="s">
        <v>1517</v>
      </c>
    </row>
    <row r="262" spans="1:14" hidden="1">
      <c r="A262" s="210" t="s">
        <v>1532</v>
      </c>
      <c r="B262" s="210" t="s">
        <v>1352</v>
      </c>
      <c r="C262" s="210" t="s">
        <v>1231</v>
      </c>
      <c r="D262" s="210" t="s">
        <v>1599</v>
      </c>
      <c r="E262" s="210" t="s">
        <v>1567</v>
      </c>
      <c r="F262" s="277"/>
      <c r="G262" s="278">
        <v>118.91</v>
      </c>
      <c r="H262" s="278"/>
      <c r="I262" s="210" t="s">
        <v>1285</v>
      </c>
      <c r="J262" s="210" t="s">
        <v>1289</v>
      </c>
      <c r="K262" s="278">
        <v>118.91</v>
      </c>
      <c r="L262" s="278"/>
      <c r="M262" s="277"/>
      <c r="N262" s="210" t="s">
        <v>1517</v>
      </c>
    </row>
    <row r="263" spans="1:14">
      <c r="A263" s="210" t="s">
        <v>1532</v>
      </c>
      <c r="B263" s="210" t="s">
        <v>1352</v>
      </c>
      <c r="C263" s="210" t="s">
        <v>1232</v>
      </c>
      <c r="D263" s="210" t="s">
        <v>1600</v>
      </c>
      <c r="E263" s="210" t="s">
        <v>1567</v>
      </c>
      <c r="F263" s="277"/>
      <c r="G263" s="278">
        <v>9.07</v>
      </c>
      <c r="H263" s="278"/>
      <c r="I263" s="210" t="s">
        <v>1285</v>
      </c>
      <c r="K263" s="278">
        <v>9.07</v>
      </c>
      <c r="L263" s="278"/>
      <c r="M263" s="277"/>
      <c r="N263" s="210" t="s">
        <v>1517</v>
      </c>
    </row>
    <row r="264" spans="1:14" hidden="1">
      <c r="A264" s="210" t="s">
        <v>1532</v>
      </c>
      <c r="B264" s="210" t="s">
        <v>1352</v>
      </c>
      <c r="C264" s="210" t="s">
        <v>1231</v>
      </c>
      <c r="D264" s="210" t="s">
        <v>1601</v>
      </c>
      <c r="E264" s="210" t="s">
        <v>1567</v>
      </c>
      <c r="F264" s="277"/>
      <c r="G264" s="278">
        <v>28.12</v>
      </c>
      <c r="H264" s="278"/>
      <c r="I264" s="210" t="s">
        <v>1285</v>
      </c>
      <c r="K264" s="278">
        <v>28.12</v>
      </c>
      <c r="L264" s="278"/>
      <c r="M264" s="277"/>
      <c r="N264" s="210" t="s">
        <v>1517</v>
      </c>
    </row>
    <row r="265" spans="1:14">
      <c r="A265" s="210" t="s">
        <v>1532</v>
      </c>
      <c r="B265" s="210" t="s">
        <v>1352</v>
      </c>
      <c r="C265" s="210" t="s">
        <v>1232</v>
      </c>
      <c r="D265" s="210" t="s">
        <v>1602</v>
      </c>
      <c r="E265" s="210" t="s">
        <v>1567</v>
      </c>
      <c r="F265" s="277"/>
      <c r="G265" s="278">
        <v>63.51</v>
      </c>
      <c r="H265" s="278"/>
      <c r="I265" s="210" t="s">
        <v>1285</v>
      </c>
      <c r="K265" s="278">
        <v>63.51</v>
      </c>
      <c r="L265" s="278"/>
      <c r="M265" s="277"/>
      <c r="N265" s="210" t="s">
        <v>1517</v>
      </c>
    </row>
    <row r="266" spans="1:14" hidden="1">
      <c r="A266" s="210" t="s">
        <v>1532</v>
      </c>
      <c r="B266" s="210" t="s">
        <v>1352</v>
      </c>
      <c r="C266" s="210" t="s">
        <v>1231</v>
      </c>
      <c r="D266" s="210" t="s">
        <v>1603</v>
      </c>
      <c r="E266" s="210" t="s">
        <v>1567</v>
      </c>
      <c r="F266" s="277"/>
      <c r="G266" s="278">
        <v>196.87</v>
      </c>
      <c r="H266" s="278"/>
      <c r="I266" s="210" t="s">
        <v>1285</v>
      </c>
      <c r="K266" s="278">
        <v>196.87</v>
      </c>
      <c r="L266" s="278"/>
      <c r="M266" s="277"/>
      <c r="N266" s="210" t="s">
        <v>1517</v>
      </c>
    </row>
    <row r="267" spans="1:14">
      <c r="A267" s="210" t="s">
        <v>1532</v>
      </c>
      <c r="B267" s="210" t="s">
        <v>1352</v>
      </c>
      <c r="C267" s="210" t="s">
        <v>1232</v>
      </c>
      <c r="D267" s="210" t="s">
        <v>1604</v>
      </c>
      <c r="E267" s="210" t="s">
        <v>1567</v>
      </c>
      <c r="F267" s="277"/>
      <c r="G267" s="278">
        <v>159.07</v>
      </c>
      <c r="H267" s="278"/>
      <c r="I267" s="210" t="s">
        <v>1285</v>
      </c>
      <c r="K267" s="278">
        <v>159.07</v>
      </c>
      <c r="L267" s="278"/>
      <c r="M267" s="277"/>
      <c r="N267" s="210" t="s">
        <v>1517</v>
      </c>
    </row>
    <row r="268" spans="1:14" hidden="1">
      <c r="A268" s="210" t="s">
        <v>1532</v>
      </c>
      <c r="B268" s="210" t="s">
        <v>1352</v>
      </c>
      <c r="C268" s="210" t="s">
        <v>1231</v>
      </c>
      <c r="D268" s="210" t="s">
        <v>1605</v>
      </c>
      <c r="E268" s="210" t="s">
        <v>1567</v>
      </c>
      <c r="F268" s="277"/>
      <c r="G268" s="278">
        <v>493.09</v>
      </c>
      <c r="H268" s="278"/>
      <c r="I268" s="210" t="s">
        <v>1285</v>
      </c>
      <c r="K268" s="278">
        <v>493.09</v>
      </c>
      <c r="L268" s="278"/>
      <c r="M268" s="277"/>
      <c r="N268" s="210" t="s">
        <v>1517</v>
      </c>
    </row>
    <row r="269" spans="1:14">
      <c r="A269" s="210" t="s">
        <v>1532</v>
      </c>
      <c r="B269" s="210" t="s">
        <v>1352</v>
      </c>
      <c r="C269" s="210" t="s">
        <v>1232</v>
      </c>
      <c r="D269" s="210" t="s">
        <v>1606</v>
      </c>
      <c r="E269" s="210" t="s">
        <v>1567</v>
      </c>
      <c r="F269" s="277"/>
      <c r="G269" s="278">
        <v>36.28</v>
      </c>
      <c r="H269" s="278"/>
      <c r="I269" s="210" t="s">
        <v>1285</v>
      </c>
      <c r="K269" s="278">
        <v>36.28</v>
      </c>
      <c r="L269" s="278"/>
      <c r="M269" s="277"/>
      <c r="N269" s="210" t="s">
        <v>1517</v>
      </c>
    </row>
    <row r="270" spans="1:14" hidden="1">
      <c r="A270" s="210" t="s">
        <v>1532</v>
      </c>
      <c r="B270" s="210" t="s">
        <v>1352</v>
      </c>
      <c r="C270" s="210" t="s">
        <v>1231</v>
      </c>
      <c r="D270" s="210" t="s">
        <v>1607</v>
      </c>
      <c r="E270" s="210" t="s">
        <v>1567</v>
      </c>
      <c r="F270" s="277"/>
      <c r="G270" s="278">
        <v>112.48</v>
      </c>
      <c r="H270" s="278"/>
      <c r="I270" s="210" t="s">
        <v>1285</v>
      </c>
      <c r="K270" s="278">
        <v>112.48</v>
      </c>
      <c r="L270" s="278"/>
      <c r="M270" s="277"/>
      <c r="N270" s="210" t="s">
        <v>1517</v>
      </c>
    </row>
    <row r="271" spans="1:14">
      <c r="A271" s="210" t="s">
        <v>1532</v>
      </c>
      <c r="B271" s="210" t="s">
        <v>1352</v>
      </c>
      <c r="C271" s="210" t="s">
        <v>1232</v>
      </c>
      <c r="D271" s="210" t="s">
        <v>1608</v>
      </c>
      <c r="E271" s="210" t="s">
        <v>1567</v>
      </c>
      <c r="F271" s="277"/>
      <c r="G271" s="278">
        <v>114</v>
      </c>
      <c r="H271" s="278"/>
      <c r="I271" s="210" t="s">
        <v>1285</v>
      </c>
      <c r="J271" s="210" t="s">
        <v>1289</v>
      </c>
      <c r="K271" s="278">
        <v>114</v>
      </c>
      <c r="L271" s="278"/>
      <c r="M271" s="277"/>
      <c r="N271" s="210" t="s">
        <v>1517</v>
      </c>
    </row>
    <row r="272" spans="1:14" hidden="1">
      <c r="A272" s="210" t="s">
        <v>1532</v>
      </c>
      <c r="B272" s="210" t="s">
        <v>1352</v>
      </c>
      <c r="C272" s="210" t="s">
        <v>1231</v>
      </c>
      <c r="D272" s="210" t="s">
        <v>1609</v>
      </c>
      <c r="E272" s="210" t="s">
        <v>1567</v>
      </c>
      <c r="F272" s="277"/>
      <c r="G272" s="278">
        <v>353.4</v>
      </c>
      <c r="H272" s="278">
        <v>-260784.16000000018</v>
      </c>
      <c r="I272" s="210" t="s">
        <v>1285</v>
      </c>
      <c r="K272" s="278">
        <v>353.4</v>
      </c>
      <c r="L272" s="278"/>
      <c r="M272" s="277"/>
      <c r="N272" s="210" t="s">
        <v>1517</v>
      </c>
    </row>
    <row r="273" spans="1:15" hidden="1">
      <c r="A273" s="210" t="s">
        <v>1517</v>
      </c>
      <c r="B273" s="210" t="s">
        <v>1304</v>
      </c>
      <c r="C273" s="210" t="s">
        <v>1229</v>
      </c>
      <c r="D273" s="210" t="s">
        <v>1610</v>
      </c>
      <c r="E273" s="210" t="s">
        <v>1611</v>
      </c>
      <c r="F273" s="277"/>
      <c r="G273" s="278">
        <v>7400</v>
      </c>
      <c r="H273" s="278"/>
      <c r="I273" s="210" t="s">
        <v>1285</v>
      </c>
      <c r="K273" s="278">
        <v>7400</v>
      </c>
      <c r="L273" s="278">
        <v>0</v>
      </c>
      <c r="M273" s="277">
        <v>0</v>
      </c>
      <c r="N273" s="210" t="s">
        <v>1517</v>
      </c>
    </row>
    <row r="274" spans="1:15" hidden="1">
      <c r="A274" s="210" t="s">
        <v>1517</v>
      </c>
      <c r="B274" s="210" t="s">
        <v>1517</v>
      </c>
      <c r="C274" s="210" t="s">
        <v>257</v>
      </c>
      <c r="D274" s="210" t="s">
        <v>1612</v>
      </c>
      <c r="E274" s="210" t="s">
        <v>1372</v>
      </c>
      <c r="F274" s="277"/>
      <c r="G274" s="278">
        <v>1680</v>
      </c>
      <c r="H274" s="278"/>
      <c r="I274" s="210" t="s">
        <v>1285</v>
      </c>
      <c r="K274" s="278">
        <v>1680</v>
      </c>
      <c r="L274" s="278">
        <v>0</v>
      </c>
      <c r="M274" s="277">
        <v>0</v>
      </c>
      <c r="N274" s="210" t="s">
        <v>1517</v>
      </c>
    </row>
    <row r="275" spans="1:15" hidden="1">
      <c r="A275" s="210" t="s">
        <v>1517</v>
      </c>
      <c r="B275" s="210" t="s">
        <v>1517</v>
      </c>
      <c r="C275" s="210" t="s">
        <v>257</v>
      </c>
      <c r="D275" s="210" t="s">
        <v>1613</v>
      </c>
      <c r="E275" s="210" t="s">
        <v>1334</v>
      </c>
      <c r="F275" s="277"/>
      <c r="G275" s="278">
        <v>2301.2399999999998</v>
      </c>
      <c r="H275" s="278">
        <v>-272165.40000000014</v>
      </c>
      <c r="I275" s="210" t="s">
        <v>1285</v>
      </c>
      <c r="K275" s="278">
        <v>2301.2399999999998</v>
      </c>
      <c r="L275" s="278">
        <v>0</v>
      </c>
      <c r="M275" s="277">
        <v>0</v>
      </c>
      <c r="N275" s="210" t="s">
        <v>1517</v>
      </c>
    </row>
    <row r="276" spans="1:15" hidden="1">
      <c r="A276" s="210" t="s">
        <v>1532</v>
      </c>
      <c r="B276" s="210" t="s">
        <v>1352</v>
      </c>
      <c r="C276" s="210" t="s">
        <v>1207</v>
      </c>
      <c r="D276" s="210" t="s">
        <v>1614</v>
      </c>
      <c r="E276" s="210" t="s">
        <v>1567</v>
      </c>
      <c r="F276" s="277"/>
      <c r="G276" s="278">
        <v>9669.18</v>
      </c>
      <c r="H276" s="278">
        <v>-281834.58000000013</v>
      </c>
      <c r="I276" s="210" t="s">
        <v>1285</v>
      </c>
      <c r="J276" s="210" t="s">
        <v>1288</v>
      </c>
      <c r="K276" s="278">
        <v>9669.18</v>
      </c>
      <c r="L276" s="278">
        <v>0</v>
      </c>
      <c r="M276" s="277">
        <v>0</v>
      </c>
      <c r="N276" s="210" t="s">
        <v>1517</v>
      </c>
      <c r="O276" s="210" t="s">
        <v>1287</v>
      </c>
    </row>
    <row r="277" spans="1:15" hidden="1">
      <c r="A277" s="210" t="s">
        <v>1517</v>
      </c>
      <c r="B277" s="210" t="s">
        <v>1352</v>
      </c>
      <c r="C277" s="210" t="s">
        <v>1228</v>
      </c>
      <c r="D277" s="210" t="s">
        <v>1615</v>
      </c>
      <c r="E277" s="210" t="s">
        <v>1616</v>
      </c>
      <c r="F277" s="277"/>
      <c r="G277" s="278">
        <v>6243.82</v>
      </c>
      <c r="H277" s="278">
        <v>-288078.40000000014</v>
      </c>
      <c r="I277" s="210" t="s">
        <v>1285</v>
      </c>
      <c r="K277" s="278">
        <v>6243.82</v>
      </c>
      <c r="L277" s="278">
        <v>0</v>
      </c>
      <c r="M277" s="277">
        <v>0</v>
      </c>
      <c r="N277" s="210" t="s">
        <v>1517</v>
      </c>
    </row>
    <row r="278" spans="1:15" hidden="1">
      <c r="A278" s="210" t="s">
        <v>1617</v>
      </c>
      <c r="B278" s="210" t="s">
        <v>1517</v>
      </c>
      <c r="C278" s="210" t="s">
        <v>257</v>
      </c>
      <c r="D278" s="210" t="s">
        <v>1618</v>
      </c>
      <c r="E278" s="210" t="s">
        <v>1344</v>
      </c>
      <c r="F278" s="277"/>
      <c r="G278" s="278">
        <v>5748.8</v>
      </c>
      <c r="H278" s="278">
        <v>-293827.20000000013</v>
      </c>
      <c r="I278" s="210" t="s">
        <v>1285</v>
      </c>
      <c r="K278" s="278">
        <v>5748.8</v>
      </c>
      <c r="L278" s="278">
        <v>0</v>
      </c>
      <c r="M278" s="277">
        <v>0</v>
      </c>
      <c r="N278" s="210" t="s">
        <v>1517</v>
      </c>
    </row>
    <row r="279" spans="1:15" hidden="1">
      <c r="A279" s="210" t="s">
        <v>1517</v>
      </c>
      <c r="B279" s="210" t="s">
        <v>1352</v>
      </c>
      <c r="C279" s="210" t="s">
        <v>1228</v>
      </c>
      <c r="D279" s="210" t="s">
        <v>1619</v>
      </c>
      <c r="E279" s="210" t="s">
        <v>1620</v>
      </c>
      <c r="F279" s="277"/>
      <c r="G279" s="278">
        <v>1209.6199999999999</v>
      </c>
      <c r="H279" s="278"/>
      <c r="I279" s="210" t="s">
        <v>1285</v>
      </c>
      <c r="K279" s="278">
        <v>1209.6199999999999</v>
      </c>
      <c r="L279" s="278">
        <v>0</v>
      </c>
      <c r="M279" s="277">
        <v>0</v>
      </c>
      <c r="N279" s="210" t="s">
        <v>1517</v>
      </c>
    </row>
    <row r="280" spans="1:15" hidden="1">
      <c r="A280" s="210" t="s">
        <v>1517</v>
      </c>
      <c r="B280" s="210" t="s">
        <v>1517</v>
      </c>
      <c r="C280" s="210" t="s">
        <v>330</v>
      </c>
      <c r="D280" s="210" t="s">
        <v>330</v>
      </c>
      <c r="E280" s="210" t="s">
        <v>638</v>
      </c>
      <c r="F280" s="277"/>
      <c r="G280" s="278">
        <v>11</v>
      </c>
      <c r="H280" s="277"/>
      <c r="I280" s="210" t="s">
        <v>1285</v>
      </c>
      <c r="K280" s="278">
        <v>11</v>
      </c>
      <c r="L280" s="278">
        <v>0</v>
      </c>
      <c r="M280" s="277">
        <v>0</v>
      </c>
      <c r="N280" s="210" t="s">
        <v>1517</v>
      </c>
      <c r="O280" s="210" t="s">
        <v>1621</v>
      </c>
    </row>
    <row r="281" spans="1:15" hidden="1">
      <c r="A281" s="210" t="s">
        <v>1517</v>
      </c>
      <c r="B281" s="210" t="s">
        <v>1517</v>
      </c>
      <c r="C281" s="210" t="s">
        <v>330</v>
      </c>
      <c r="D281" s="210" t="s">
        <v>330</v>
      </c>
      <c r="E281" s="210" t="s">
        <v>638</v>
      </c>
      <c r="F281" s="277"/>
      <c r="G281" s="278">
        <v>11</v>
      </c>
      <c r="H281" s="277"/>
      <c r="I281" s="210" t="s">
        <v>1285</v>
      </c>
      <c r="K281" s="278">
        <v>11</v>
      </c>
      <c r="L281" s="278">
        <v>0</v>
      </c>
      <c r="M281" s="277">
        <v>0</v>
      </c>
      <c r="N281" s="210" t="s">
        <v>1517</v>
      </c>
      <c r="O281" s="210" t="s">
        <v>1621</v>
      </c>
    </row>
    <row r="282" spans="1:15" hidden="1">
      <c r="A282" s="210" t="s">
        <v>1517</v>
      </c>
      <c r="B282" s="210" t="s">
        <v>1517</v>
      </c>
      <c r="C282" s="210" t="s">
        <v>330</v>
      </c>
      <c r="D282" s="210" t="s">
        <v>330</v>
      </c>
      <c r="E282" s="210" t="s">
        <v>638</v>
      </c>
      <c r="F282" s="277"/>
      <c r="G282" s="278">
        <v>11</v>
      </c>
      <c r="H282" s="277"/>
      <c r="I282" s="210" t="s">
        <v>1285</v>
      </c>
      <c r="K282" s="278">
        <v>11</v>
      </c>
      <c r="L282" s="278">
        <v>0</v>
      </c>
      <c r="M282" s="277">
        <v>0</v>
      </c>
      <c r="N282" s="210" t="s">
        <v>1517</v>
      </c>
      <c r="O282" s="210" t="s">
        <v>1621</v>
      </c>
    </row>
    <row r="283" spans="1:15" hidden="1">
      <c r="A283" s="210" t="s">
        <v>1517</v>
      </c>
      <c r="B283" s="210" t="s">
        <v>1352</v>
      </c>
      <c r="C283" s="210" t="s">
        <v>1227</v>
      </c>
      <c r="D283" s="210" t="s">
        <v>1622</v>
      </c>
      <c r="E283" s="210" t="s">
        <v>1623</v>
      </c>
      <c r="F283" s="277"/>
      <c r="G283" s="278">
        <v>67</v>
      </c>
      <c r="H283" s="277"/>
      <c r="I283" s="210" t="s">
        <v>1285</v>
      </c>
      <c r="K283" s="278">
        <v>67</v>
      </c>
      <c r="L283" s="278">
        <v>0</v>
      </c>
      <c r="M283" s="277">
        <v>0</v>
      </c>
      <c r="N283" s="210" t="s">
        <v>1517</v>
      </c>
    </row>
    <row r="284" spans="1:15" hidden="1">
      <c r="A284" s="210" t="s">
        <v>1517</v>
      </c>
      <c r="B284" s="210" t="s">
        <v>1352</v>
      </c>
      <c r="C284" s="210" t="s">
        <v>1227</v>
      </c>
      <c r="D284" s="210" t="s">
        <v>1624</v>
      </c>
      <c r="E284" s="210" t="s">
        <v>1623</v>
      </c>
      <c r="F284" s="277"/>
      <c r="G284" s="278">
        <v>283</v>
      </c>
      <c r="H284" s="277"/>
      <c r="I284" s="210" t="s">
        <v>1285</v>
      </c>
      <c r="K284" s="278">
        <v>283</v>
      </c>
      <c r="L284" s="278">
        <v>0</v>
      </c>
      <c r="M284" s="277">
        <v>0</v>
      </c>
      <c r="N284" s="210" t="s">
        <v>1517</v>
      </c>
    </row>
    <row r="285" spans="1:15" hidden="1">
      <c r="A285" s="210" t="s">
        <v>1517</v>
      </c>
      <c r="B285" s="210" t="s">
        <v>1352</v>
      </c>
      <c r="C285" s="210" t="s">
        <v>1227</v>
      </c>
      <c r="D285" s="210" t="s">
        <v>1625</v>
      </c>
      <c r="E285" s="210" t="s">
        <v>1623</v>
      </c>
      <c r="F285" s="277"/>
      <c r="G285" s="278">
        <v>511.12</v>
      </c>
      <c r="H285" s="278">
        <v>-1.2107648217352107E-10</v>
      </c>
      <c r="I285" s="210" t="s">
        <v>1285</v>
      </c>
      <c r="K285" s="278">
        <v>511.12</v>
      </c>
      <c r="L285" s="278">
        <v>0</v>
      </c>
      <c r="M285" s="277">
        <v>0</v>
      </c>
      <c r="N285" s="210" t="s">
        <v>1517</v>
      </c>
    </row>
    <row r="286" spans="1:15" hidden="1">
      <c r="A286" s="210" t="s">
        <v>1626</v>
      </c>
      <c r="B286" s="210" t="s">
        <v>1627</v>
      </c>
      <c r="C286" s="210" t="s">
        <v>1628</v>
      </c>
      <c r="D286" s="210" t="s">
        <v>1629</v>
      </c>
      <c r="E286" s="210" t="s">
        <v>1160</v>
      </c>
      <c r="F286" s="277"/>
      <c r="G286" s="278">
        <v>4526</v>
      </c>
      <c r="H286" s="278">
        <v>-4526.000000000121</v>
      </c>
      <c r="I286" s="210" t="s">
        <v>1285</v>
      </c>
      <c r="J286" s="210" t="s">
        <v>1288</v>
      </c>
      <c r="K286" s="278">
        <v>5990</v>
      </c>
      <c r="L286" s="278">
        <v>0</v>
      </c>
      <c r="M286" s="277">
        <v>1464</v>
      </c>
      <c r="N286" s="210" t="s">
        <v>1550</v>
      </c>
      <c r="O286" s="210" t="s">
        <v>1630</v>
      </c>
    </row>
    <row r="287" spans="1:15" hidden="1">
      <c r="A287" s="210" t="s">
        <v>1631</v>
      </c>
      <c r="B287" s="210" t="s">
        <v>1529</v>
      </c>
      <c r="C287" s="210" t="s">
        <v>1628</v>
      </c>
      <c r="D287" s="210" t="s">
        <v>1632</v>
      </c>
      <c r="E287" s="210" t="s">
        <v>1160</v>
      </c>
      <c r="F287" s="277"/>
      <c r="G287" s="278">
        <v>4526</v>
      </c>
      <c r="H287" s="278">
        <v>-9052.0000000001201</v>
      </c>
      <c r="I287" s="210" t="s">
        <v>1285</v>
      </c>
      <c r="J287" s="210" t="s">
        <v>1288</v>
      </c>
      <c r="K287" s="278">
        <v>5990</v>
      </c>
      <c r="L287" s="278">
        <v>0</v>
      </c>
      <c r="M287" s="277">
        <v>1464</v>
      </c>
      <c r="N287" s="210" t="s">
        <v>1550</v>
      </c>
      <c r="O287" s="210" t="s">
        <v>1630</v>
      </c>
    </row>
    <row r="288" spans="1:15" hidden="1">
      <c r="A288" s="210" t="s">
        <v>1550</v>
      </c>
      <c r="B288" s="210" t="s">
        <v>1633</v>
      </c>
      <c r="C288" s="210" t="s">
        <v>257</v>
      </c>
      <c r="D288" s="210" t="s">
        <v>1634</v>
      </c>
      <c r="E288" s="210" t="s">
        <v>1375</v>
      </c>
      <c r="F288" s="277"/>
      <c r="G288" s="278">
        <v>10591.27</v>
      </c>
      <c r="H288" s="278">
        <v>-19643.27000000012</v>
      </c>
      <c r="I288" s="210" t="s">
        <v>1285</v>
      </c>
      <c r="J288" s="210" t="s">
        <v>1289</v>
      </c>
      <c r="K288" s="278">
        <v>10591.27</v>
      </c>
      <c r="L288" s="278">
        <v>0</v>
      </c>
      <c r="M288" s="277">
        <v>0</v>
      </c>
      <c r="N288" s="210" t="s">
        <v>1550</v>
      </c>
      <c r="O288" s="210" t="s">
        <v>1376</v>
      </c>
    </row>
    <row r="289" spans="1:15" hidden="1">
      <c r="A289" s="210" t="s">
        <v>1635</v>
      </c>
      <c r="B289" s="210" t="s">
        <v>1373</v>
      </c>
      <c r="C289" s="210" t="s">
        <v>257</v>
      </c>
      <c r="D289" s="210" t="s">
        <v>1636</v>
      </c>
      <c r="E289" s="210" t="s">
        <v>1375</v>
      </c>
      <c r="F289" s="277"/>
      <c r="G289" s="278">
        <v>1423.29</v>
      </c>
      <c r="H289" s="278">
        <v>-21066.560000000121</v>
      </c>
      <c r="I289" s="210" t="s">
        <v>1285</v>
      </c>
      <c r="J289" s="210" t="s">
        <v>1289</v>
      </c>
      <c r="K289" s="278">
        <v>1423.29</v>
      </c>
      <c r="L289" s="278">
        <v>0</v>
      </c>
      <c r="M289" s="277">
        <v>0</v>
      </c>
      <c r="N289" s="210" t="s">
        <v>1550</v>
      </c>
      <c r="O289" s="210" t="s">
        <v>1376</v>
      </c>
    </row>
    <row r="290" spans="1:15" hidden="1">
      <c r="A290" s="210" t="s">
        <v>1519</v>
      </c>
      <c r="B290" s="210" t="s">
        <v>1304</v>
      </c>
      <c r="C290" s="210" t="s">
        <v>1355</v>
      </c>
      <c r="D290" s="210" t="s">
        <v>1355</v>
      </c>
      <c r="E290" s="210" t="s">
        <v>1637</v>
      </c>
      <c r="F290" s="277"/>
      <c r="G290" s="278">
        <v>1630.05</v>
      </c>
      <c r="H290" s="278"/>
      <c r="I290" s="210" t="s">
        <v>1285</v>
      </c>
      <c r="J290" s="210" t="s">
        <v>1289</v>
      </c>
      <c r="K290" s="278">
        <v>1630.05</v>
      </c>
      <c r="L290" s="278">
        <v>0</v>
      </c>
      <c r="M290" s="277">
        <v>0</v>
      </c>
      <c r="N290" s="210" t="s">
        <v>1550</v>
      </c>
      <c r="O290" s="210" t="s">
        <v>1638</v>
      </c>
    </row>
    <row r="291" spans="1:15" hidden="1">
      <c r="A291" s="210" t="s">
        <v>1519</v>
      </c>
      <c r="B291" s="210" t="s">
        <v>1304</v>
      </c>
      <c r="C291" s="210" t="s">
        <v>1355</v>
      </c>
      <c r="D291" s="210" t="s">
        <v>1355</v>
      </c>
      <c r="E291" s="210" t="s">
        <v>1639</v>
      </c>
      <c r="F291" s="277"/>
      <c r="G291" s="278">
        <v>1560.57</v>
      </c>
      <c r="H291" s="278"/>
      <c r="I291" s="210" t="s">
        <v>1285</v>
      </c>
      <c r="J291" s="210" t="s">
        <v>1289</v>
      </c>
      <c r="K291" s="278">
        <v>1560.57</v>
      </c>
      <c r="L291" s="278">
        <v>0</v>
      </c>
      <c r="M291" s="277">
        <v>0</v>
      </c>
      <c r="N291" s="210" t="s">
        <v>1550</v>
      </c>
      <c r="O291" s="210" t="s">
        <v>1640</v>
      </c>
    </row>
    <row r="292" spans="1:15" hidden="1">
      <c r="A292" s="210" t="s">
        <v>1519</v>
      </c>
      <c r="B292" s="210" t="s">
        <v>1304</v>
      </c>
      <c r="C292" s="210" t="s">
        <v>1355</v>
      </c>
      <c r="D292" s="210" t="s">
        <v>1355</v>
      </c>
      <c r="E292" s="210" t="s">
        <v>1641</v>
      </c>
      <c r="F292" s="277"/>
      <c r="G292" s="278">
        <v>896.88</v>
      </c>
      <c r="H292" s="278"/>
      <c r="I292" s="210" t="s">
        <v>1285</v>
      </c>
      <c r="J292" s="210" t="s">
        <v>1289</v>
      </c>
      <c r="K292" s="278">
        <v>896.88</v>
      </c>
      <c r="L292" s="278">
        <v>0</v>
      </c>
      <c r="M292" s="277">
        <v>0</v>
      </c>
      <c r="N292" s="210" t="s">
        <v>1550</v>
      </c>
      <c r="O292" s="210" t="s">
        <v>1640</v>
      </c>
    </row>
    <row r="293" spans="1:15" hidden="1">
      <c r="A293" s="210" t="s">
        <v>1519</v>
      </c>
      <c r="B293" s="210" t="s">
        <v>1304</v>
      </c>
      <c r="C293" s="210" t="s">
        <v>1355</v>
      </c>
      <c r="D293" s="210" t="s">
        <v>1355</v>
      </c>
      <c r="E293" s="210" t="s">
        <v>940</v>
      </c>
      <c r="F293" s="277"/>
      <c r="G293" s="278">
        <v>4252.12</v>
      </c>
      <c r="H293" s="278"/>
      <c r="I293" s="210" t="s">
        <v>1285</v>
      </c>
      <c r="J293" s="210" t="s">
        <v>1289</v>
      </c>
      <c r="K293" s="278">
        <v>4252.12</v>
      </c>
      <c r="L293" s="278">
        <v>0</v>
      </c>
      <c r="M293" s="277">
        <v>0</v>
      </c>
      <c r="N293" s="210" t="s">
        <v>1550</v>
      </c>
      <c r="O293" s="210" t="s">
        <v>1640</v>
      </c>
    </row>
    <row r="294" spans="1:15" hidden="1">
      <c r="A294" s="210" t="s">
        <v>1519</v>
      </c>
      <c r="B294" s="210" t="s">
        <v>1304</v>
      </c>
      <c r="C294" s="210" t="s">
        <v>1355</v>
      </c>
      <c r="D294" s="210" t="s">
        <v>1355</v>
      </c>
      <c r="E294" s="210" t="s">
        <v>1642</v>
      </c>
      <c r="F294" s="277"/>
      <c r="G294" s="278">
        <v>1282.8699999999999</v>
      </c>
      <c r="H294" s="278"/>
      <c r="I294" s="210" t="s">
        <v>1285</v>
      </c>
      <c r="J294" s="210" t="s">
        <v>1289</v>
      </c>
      <c r="K294" s="278">
        <v>1282.8699999999999</v>
      </c>
      <c r="L294" s="278">
        <v>0</v>
      </c>
      <c r="M294" s="277">
        <v>0</v>
      </c>
      <c r="N294" s="210" t="s">
        <v>1550</v>
      </c>
      <c r="O294" s="210" t="s">
        <v>1640</v>
      </c>
    </row>
    <row r="295" spans="1:15" hidden="1">
      <c r="A295" s="210" t="s">
        <v>1519</v>
      </c>
      <c r="B295" s="210" t="s">
        <v>1304</v>
      </c>
      <c r="C295" s="210" t="s">
        <v>1355</v>
      </c>
      <c r="D295" s="210" t="s">
        <v>1355</v>
      </c>
      <c r="E295" s="210" t="s">
        <v>1643</v>
      </c>
      <c r="F295" s="277"/>
      <c r="G295" s="278">
        <v>1797.17</v>
      </c>
      <c r="H295" s="278"/>
      <c r="I295" s="210" t="s">
        <v>1285</v>
      </c>
      <c r="J295" s="210" t="s">
        <v>1289</v>
      </c>
      <c r="K295" s="278">
        <v>1797.17</v>
      </c>
      <c r="L295" s="278">
        <v>0</v>
      </c>
      <c r="M295" s="277">
        <v>0</v>
      </c>
      <c r="N295" s="210" t="s">
        <v>1550</v>
      </c>
      <c r="O295" s="210" t="s">
        <v>1640</v>
      </c>
    </row>
    <row r="296" spans="1:15" hidden="1">
      <c r="A296" s="210" t="s">
        <v>1519</v>
      </c>
      <c r="B296" s="210" t="s">
        <v>1304</v>
      </c>
      <c r="C296" s="210" t="s">
        <v>1355</v>
      </c>
      <c r="D296" s="210" t="s">
        <v>1355</v>
      </c>
      <c r="E296" s="210" t="s">
        <v>1644</v>
      </c>
      <c r="F296" s="277"/>
      <c r="G296" s="278">
        <v>1808.3</v>
      </c>
      <c r="H296" s="278">
        <v>-34294.52000000012</v>
      </c>
      <c r="I296" s="210" t="s">
        <v>1285</v>
      </c>
      <c r="J296" s="210" t="s">
        <v>1289</v>
      </c>
      <c r="K296" s="278">
        <v>1808.3</v>
      </c>
      <c r="L296" s="278">
        <v>0</v>
      </c>
      <c r="M296" s="277">
        <v>0</v>
      </c>
      <c r="N296" s="210" t="s">
        <v>1550</v>
      </c>
      <c r="O296" s="210" t="s">
        <v>1640</v>
      </c>
    </row>
    <row r="297" spans="1:15" hidden="1">
      <c r="A297" s="210" t="s">
        <v>1550</v>
      </c>
      <c r="B297" s="210" t="s">
        <v>1352</v>
      </c>
      <c r="C297" s="210" t="s">
        <v>1218</v>
      </c>
      <c r="D297" s="210" t="s">
        <v>1645</v>
      </c>
      <c r="E297" s="210" t="s">
        <v>1047</v>
      </c>
      <c r="F297" s="277"/>
      <c r="G297" s="278">
        <v>26623.87</v>
      </c>
      <c r="H297" s="278">
        <v>-60918.390000000116</v>
      </c>
      <c r="I297" s="210" t="s">
        <v>1285</v>
      </c>
      <c r="K297" s="278">
        <v>26623.87</v>
      </c>
      <c r="L297" s="278">
        <v>0</v>
      </c>
      <c r="M297" s="277">
        <v>0</v>
      </c>
      <c r="N297" s="210" t="s">
        <v>1550</v>
      </c>
    </row>
    <row r="298" spans="1:15" hidden="1">
      <c r="A298" s="210" t="s">
        <v>1517</v>
      </c>
      <c r="B298" s="210" t="s">
        <v>1352</v>
      </c>
      <c r="C298" s="210" t="s">
        <v>1628</v>
      </c>
      <c r="D298" s="210" t="s">
        <v>1646</v>
      </c>
      <c r="E298" s="210" t="s">
        <v>1160</v>
      </c>
      <c r="F298" s="277"/>
      <c r="G298" s="278">
        <v>4526</v>
      </c>
      <c r="H298" s="278">
        <v>-65444.390000000116</v>
      </c>
      <c r="I298" s="210" t="s">
        <v>1285</v>
      </c>
      <c r="K298" s="278">
        <v>5990</v>
      </c>
      <c r="L298" s="278">
        <v>0</v>
      </c>
      <c r="M298" s="277">
        <v>1464</v>
      </c>
      <c r="N298" s="210" t="s">
        <v>1550</v>
      </c>
      <c r="O298" s="210" t="s">
        <v>1630</v>
      </c>
    </row>
    <row r="299" spans="1:15" hidden="1">
      <c r="A299" s="210" t="s">
        <v>1550</v>
      </c>
      <c r="B299" s="210" t="s">
        <v>1352</v>
      </c>
      <c r="C299" s="210" t="s">
        <v>1229</v>
      </c>
      <c r="D299" s="210" t="s">
        <v>1647</v>
      </c>
      <c r="E299" s="210" t="s">
        <v>1648</v>
      </c>
      <c r="F299" s="277"/>
      <c r="G299" s="278">
        <v>3500</v>
      </c>
      <c r="H299" s="278"/>
      <c r="I299" s="210" t="s">
        <v>1285</v>
      </c>
      <c r="K299" s="278">
        <v>3500</v>
      </c>
      <c r="L299" s="278">
        <v>0</v>
      </c>
      <c r="M299" s="277">
        <v>0</v>
      </c>
      <c r="N299" s="210" t="s">
        <v>1550</v>
      </c>
    </row>
    <row r="300" spans="1:15" hidden="1">
      <c r="A300" s="210" t="s">
        <v>1550</v>
      </c>
      <c r="B300" s="210" t="s">
        <v>1550</v>
      </c>
      <c r="C300" s="210" t="s">
        <v>330</v>
      </c>
      <c r="D300" s="210" t="s">
        <v>330</v>
      </c>
      <c r="E300" s="210" t="s">
        <v>638</v>
      </c>
      <c r="F300" s="277"/>
      <c r="G300" s="278">
        <v>11</v>
      </c>
      <c r="H300" s="277"/>
      <c r="I300" s="210" t="s">
        <v>1285</v>
      </c>
      <c r="K300" s="278">
        <v>11</v>
      </c>
      <c r="L300" s="278">
        <v>0</v>
      </c>
      <c r="M300" s="277">
        <v>0</v>
      </c>
      <c r="N300" s="210" t="s">
        <v>1550</v>
      </c>
      <c r="O300" s="210" t="s">
        <v>1649</v>
      </c>
    </row>
    <row r="301" spans="1:15" hidden="1">
      <c r="A301" s="210" t="s">
        <v>1550</v>
      </c>
      <c r="B301" s="210" t="s">
        <v>1550</v>
      </c>
      <c r="C301" s="210" t="s">
        <v>330</v>
      </c>
      <c r="D301" s="210" t="s">
        <v>330</v>
      </c>
      <c r="E301" s="210" t="s">
        <v>638</v>
      </c>
      <c r="F301" s="277"/>
      <c r="G301" s="278">
        <v>11</v>
      </c>
      <c r="H301" s="277"/>
      <c r="I301" s="210" t="s">
        <v>1285</v>
      </c>
      <c r="K301" s="278">
        <v>11</v>
      </c>
      <c r="L301" s="278">
        <v>0</v>
      </c>
      <c r="M301" s="277">
        <v>0</v>
      </c>
      <c r="N301" s="210" t="s">
        <v>1550</v>
      </c>
      <c r="O301" s="210" t="s">
        <v>1649</v>
      </c>
    </row>
    <row r="302" spans="1:15" hidden="1">
      <c r="A302" s="210" t="s">
        <v>1550</v>
      </c>
      <c r="B302" s="210" t="s">
        <v>1550</v>
      </c>
      <c r="C302" s="210" t="s">
        <v>330</v>
      </c>
      <c r="D302" s="210" t="s">
        <v>330</v>
      </c>
      <c r="E302" s="210" t="s">
        <v>638</v>
      </c>
      <c r="F302" s="277"/>
      <c r="G302" s="278">
        <v>26.45</v>
      </c>
      <c r="H302" s="277"/>
      <c r="I302" s="210" t="s">
        <v>1285</v>
      </c>
      <c r="K302" s="278">
        <v>26.45</v>
      </c>
      <c r="L302" s="278">
        <v>0</v>
      </c>
      <c r="M302" s="277">
        <v>0</v>
      </c>
      <c r="N302" s="210" t="s">
        <v>1550</v>
      </c>
      <c r="O302" s="210" t="s">
        <v>1650</v>
      </c>
    </row>
    <row r="303" spans="1:15" hidden="1">
      <c r="A303" s="210" t="s">
        <v>1550</v>
      </c>
      <c r="B303" s="210" t="s">
        <v>1550</v>
      </c>
      <c r="C303" s="210" t="s">
        <v>330</v>
      </c>
      <c r="D303" s="210" t="s">
        <v>330</v>
      </c>
      <c r="E303" s="210" t="s">
        <v>638</v>
      </c>
      <c r="F303" s="277"/>
      <c r="G303" s="278">
        <v>23.8</v>
      </c>
      <c r="H303" s="278">
        <v>-1.1641532182693481E-10</v>
      </c>
      <c r="I303" s="210" t="s">
        <v>1285</v>
      </c>
      <c r="K303" s="278">
        <v>23.8</v>
      </c>
      <c r="L303" s="278">
        <v>0</v>
      </c>
      <c r="M303" s="277">
        <v>0</v>
      </c>
      <c r="N303" s="210" t="s">
        <v>1550</v>
      </c>
      <c r="O303" s="210" t="s">
        <v>1651</v>
      </c>
    </row>
    <row r="304" spans="1:15" hidden="1">
      <c r="A304" s="210" t="s">
        <v>1652</v>
      </c>
      <c r="B304" s="210" t="s">
        <v>1352</v>
      </c>
      <c r="C304" s="210" t="s">
        <v>1246</v>
      </c>
      <c r="D304" s="210" t="s">
        <v>1653</v>
      </c>
      <c r="E304" s="210" t="s">
        <v>1654</v>
      </c>
      <c r="F304" s="277"/>
      <c r="G304" s="278">
        <v>7445</v>
      </c>
      <c r="H304" s="278"/>
      <c r="I304" s="210" t="s">
        <v>1285</v>
      </c>
      <c r="K304" s="278">
        <v>7445</v>
      </c>
      <c r="L304" s="278">
        <v>0</v>
      </c>
      <c r="M304" s="277">
        <v>0</v>
      </c>
      <c r="N304" s="210" t="s">
        <v>1652</v>
      </c>
      <c r="O304" s="210" t="s">
        <v>1655</v>
      </c>
    </row>
    <row r="305" spans="1:15" hidden="1">
      <c r="A305" s="210" t="s">
        <v>1652</v>
      </c>
      <c r="B305" s="210" t="s">
        <v>1652</v>
      </c>
      <c r="C305" s="210" t="s">
        <v>330</v>
      </c>
      <c r="D305" s="210" t="s">
        <v>330</v>
      </c>
      <c r="E305" s="210" t="s">
        <v>638</v>
      </c>
      <c r="F305" s="277"/>
      <c r="G305" s="278">
        <v>11</v>
      </c>
      <c r="H305" s="278">
        <v>-1.1641532182693481E-10</v>
      </c>
      <c r="I305" s="210" t="s">
        <v>1285</v>
      </c>
      <c r="K305" s="278">
        <v>11</v>
      </c>
      <c r="L305" s="278">
        <v>0</v>
      </c>
      <c r="M305" s="277">
        <v>0</v>
      </c>
      <c r="N305" s="210" t="s">
        <v>1652</v>
      </c>
      <c r="O305" s="210" t="s">
        <v>1656</v>
      </c>
    </row>
    <row r="306" spans="1:15" hidden="1">
      <c r="A306" s="210" t="s">
        <v>1532</v>
      </c>
      <c r="B306" s="210" t="s">
        <v>1304</v>
      </c>
      <c r="C306" s="210" t="s">
        <v>1228</v>
      </c>
      <c r="D306" s="210" t="s">
        <v>1657</v>
      </c>
      <c r="E306" s="210" t="s">
        <v>1475</v>
      </c>
      <c r="F306" s="277"/>
      <c r="G306" s="278">
        <v>1135.24</v>
      </c>
      <c r="H306" s="278"/>
      <c r="I306" s="210" t="s">
        <v>1285</v>
      </c>
      <c r="K306" s="278">
        <v>1135.24</v>
      </c>
      <c r="L306" s="278">
        <v>0</v>
      </c>
      <c r="M306" s="277">
        <v>0</v>
      </c>
      <c r="N306" s="210" t="s">
        <v>1532</v>
      </c>
      <c r="O306" s="210" t="s">
        <v>1658</v>
      </c>
    </row>
    <row r="307" spans="1:15" hidden="1">
      <c r="A307" s="210" t="s">
        <v>1532</v>
      </c>
      <c r="B307" s="210" t="s">
        <v>1304</v>
      </c>
      <c r="C307" s="210" t="s">
        <v>1228</v>
      </c>
      <c r="D307" s="210" t="s">
        <v>1659</v>
      </c>
      <c r="E307" s="210" t="s">
        <v>1477</v>
      </c>
      <c r="F307" s="277"/>
      <c r="G307" s="278">
        <v>1362.27</v>
      </c>
      <c r="H307" s="278"/>
      <c r="I307" s="210" t="s">
        <v>1285</v>
      </c>
      <c r="K307" s="278">
        <v>1362.27</v>
      </c>
      <c r="L307" s="278">
        <v>0</v>
      </c>
      <c r="M307" s="277">
        <v>0</v>
      </c>
      <c r="N307" s="210" t="s">
        <v>1532</v>
      </c>
    </row>
    <row r="308" spans="1:15" hidden="1">
      <c r="A308" s="210" t="s">
        <v>1532</v>
      </c>
      <c r="B308" s="210" t="s">
        <v>1304</v>
      </c>
      <c r="C308" s="210" t="s">
        <v>1228</v>
      </c>
      <c r="D308" s="210" t="s">
        <v>1660</v>
      </c>
      <c r="E308" s="210" t="s">
        <v>1471</v>
      </c>
      <c r="F308" s="277"/>
      <c r="G308" s="278">
        <v>1362.27</v>
      </c>
      <c r="H308" s="278"/>
      <c r="I308" s="210" t="s">
        <v>1285</v>
      </c>
      <c r="K308" s="278">
        <v>1362.27</v>
      </c>
      <c r="L308" s="278">
        <v>0</v>
      </c>
      <c r="M308" s="277">
        <v>0</v>
      </c>
      <c r="N308" s="210" t="s">
        <v>1532</v>
      </c>
    </row>
    <row r="309" spans="1:15" hidden="1">
      <c r="A309" s="210" t="s">
        <v>1532</v>
      </c>
      <c r="B309" s="210" t="s">
        <v>1352</v>
      </c>
      <c r="C309" s="210" t="s">
        <v>1228</v>
      </c>
      <c r="D309" s="210" t="s">
        <v>1661</v>
      </c>
      <c r="E309" s="210" t="s">
        <v>1662</v>
      </c>
      <c r="F309" s="277"/>
      <c r="G309" s="278">
        <v>8346.42</v>
      </c>
      <c r="H309" s="278"/>
      <c r="I309" s="210" t="s">
        <v>1285</v>
      </c>
      <c r="K309" s="278">
        <v>8346.42</v>
      </c>
      <c r="L309" s="278">
        <v>0</v>
      </c>
      <c r="M309" s="277">
        <v>0</v>
      </c>
      <c r="N309" s="210" t="s">
        <v>1532</v>
      </c>
    </row>
    <row r="310" spans="1:15" hidden="1">
      <c r="A310" s="210" t="s">
        <v>1532</v>
      </c>
      <c r="B310" s="210" t="s">
        <v>1532</v>
      </c>
      <c r="C310" s="210" t="s">
        <v>330</v>
      </c>
      <c r="D310" s="210" t="s">
        <v>330</v>
      </c>
      <c r="E310" s="210" t="s">
        <v>638</v>
      </c>
      <c r="F310" s="277"/>
      <c r="G310" s="278">
        <v>11</v>
      </c>
      <c r="H310" s="277"/>
      <c r="I310" s="210" t="s">
        <v>1285</v>
      </c>
      <c r="K310" s="278">
        <v>11</v>
      </c>
      <c r="L310" s="278">
        <v>0</v>
      </c>
      <c r="M310" s="277">
        <v>0</v>
      </c>
      <c r="N310" s="210" t="s">
        <v>1532</v>
      </c>
      <c r="O310" s="210" t="s">
        <v>1663</v>
      </c>
    </row>
    <row r="311" spans="1:15" hidden="1">
      <c r="A311" s="210" t="s">
        <v>1532</v>
      </c>
      <c r="B311" s="210" t="s">
        <v>1532</v>
      </c>
      <c r="C311" s="210" t="s">
        <v>330</v>
      </c>
      <c r="D311" s="210" t="s">
        <v>330</v>
      </c>
      <c r="E311" s="210" t="s">
        <v>638</v>
      </c>
      <c r="F311" s="277"/>
      <c r="G311" s="278">
        <v>11</v>
      </c>
      <c r="H311" s="277"/>
      <c r="I311" s="210" t="s">
        <v>1285</v>
      </c>
      <c r="K311" s="278">
        <v>11</v>
      </c>
      <c r="L311" s="278">
        <v>0</v>
      </c>
      <c r="M311" s="277">
        <v>0</v>
      </c>
      <c r="N311" s="210" t="s">
        <v>1532</v>
      </c>
      <c r="O311" s="210" t="s">
        <v>1663</v>
      </c>
    </row>
    <row r="312" spans="1:15" hidden="1">
      <c r="A312" s="210" t="s">
        <v>1532</v>
      </c>
      <c r="B312" s="210" t="s">
        <v>1532</v>
      </c>
      <c r="C312" s="210" t="s">
        <v>330</v>
      </c>
      <c r="D312" s="210" t="s">
        <v>330</v>
      </c>
      <c r="E312" s="210" t="s">
        <v>638</v>
      </c>
      <c r="F312" s="277"/>
      <c r="G312" s="278">
        <v>11</v>
      </c>
      <c r="H312" s="277"/>
      <c r="I312" s="210" t="s">
        <v>1285</v>
      </c>
      <c r="K312" s="278">
        <v>11</v>
      </c>
      <c r="L312" s="278">
        <v>0</v>
      </c>
      <c r="M312" s="277">
        <v>0</v>
      </c>
      <c r="N312" s="210" t="s">
        <v>1532</v>
      </c>
      <c r="O312" s="210" t="s">
        <v>1663</v>
      </c>
    </row>
    <row r="313" spans="1:15" hidden="1">
      <c r="A313" s="210" t="s">
        <v>1532</v>
      </c>
      <c r="B313" s="210" t="s">
        <v>1532</v>
      </c>
      <c r="C313" s="210" t="s">
        <v>330</v>
      </c>
      <c r="D313" s="210" t="s">
        <v>330</v>
      </c>
      <c r="E313" s="210" t="s">
        <v>638</v>
      </c>
      <c r="F313" s="277"/>
      <c r="G313" s="278">
        <v>11</v>
      </c>
      <c r="H313" s="278">
        <v>-1.1641532182693481E-10</v>
      </c>
      <c r="I313" s="210" t="s">
        <v>1285</v>
      </c>
      <c r="K313" s="278">
        <v>11</v>
      </c>
      <c r="L313" s="278">
        <v>0</v>
      </c>
      <c r="M313" s="277">
        <v>0</v>
      </c>
      <c r="N313" s="210" t="s">
        <v>1532</v>
      </c>
      <c r="O313" s="210" t="s">
        <v>1663</v>
      </c>
    </row>
    <row r="314" spans="1:15" hidden="1">
      <c r="A314" s="210" t="s">
        <v>1664</v>
      </c>
      <c r="B314" s="210" t="s">
        <v>1304</v>
      </c>
      <c r="C314" s="210" t="s">
        <v>1539</v>
      </c>
      <c r="D314" s="210" t="s">
        <v>1665</v>
      </c>
      <c r="E314" s="210" t="s">
        <v>1541</v>
      </c>
      <c r="F314" s="277"/>
      <c r="G314" s="278">
        <v>144</v>
      </c>
      <c r="H314" s="278">
        <v>-144.00000000011642</v>
      </c>
      <c r="I314" s="210" t="s">
        <v>1285</v>
      </c>
      <c r="K314" s="278">
        <v>144</v>
      </c>
      <c r="L314" s="278">
        <v>0</v>
      </c>
      <c r="M314" s="277">
        <v>0</v>
      </c>
      <c r="N314" s="210" t="s">
        <v>1635</v>
      </c>
    </row>
    <row r="315" spans="1:15" hidden="1">
      <c r="A315" s="210" t="s">
        <v>1504</v>
      </c>
      <c r="B315" s="210" t="s">
        <v>1504</v>
      </c>
      <c r="C315" s="210" t="s">
        <v>1211</v>
      </c>
      <c r="D315" s="210" t="s">
        <v>1666</v>
      </c>
      <c r="E315" s="210" t="s">
        <v>1372</v>
      </c>
      <c r="F315" s="277"/>
      <c r="G315" s="278">
        <v>545</v>
      </c>
      <c r="H315" s="278">
        <v>-689.00000000011642</v>
      </c>
      <c r="I315" s="210" t="s">
        <v>1285</v>
      </c>
      <c r="K315" s="278">
        <v>545</v>
      </c>
      <c r="L315" s="278">
        <v>0</v>
      </c>
      <c r="M315" s="277">
        <v>0</v>
      </c>
      <c r="N315" s="210" t="s">
        <v>1635</v>
      </c>
      <c r="O315" s="210" t="s">
        <v>1287</v>
      </c>
    </row>
    <row r="316" spans="1:15" hidden="1">
      <c r="A316" s="210" t="s">
        <v>1532</v>
      </c>
      <c r="B316" s="210" t="s">
        <v>1532</v>
      </c>
      <c r="C316" s="210" t="s">
        <v>1211</v>
      </c>
      <c r="D316" s="210" t="s">
        <v>1667</v>
      </c>
      <c r="E316" s="210" t="s">
        <v>1668</v>
      </c>
      <c r="F316" s="277"/>
      <c r="G316" s="278">
        <v>2687</v>
      </c>
      <c r="H316" s="278">
        <v>-3376.0000000001164</v>
      </c>
      <c r="I316" s="210" t="s">
        <v>1285</v>
      </c>
      <c r="K316" s="278">
        <v>2687</v>
      </c>
      <c r="L316" s="278">
        <v>0</v>
      </c>
      <c r="M316" s="277">
        <v>0</v>
      </c>
      <c r="N316" s="210" t="s">
        <v>1635</v>
      </c>
    </row>
    <row r="317" spans="1:15" hidden="1">
      <c r="A317" s="210" t="s">
        <v>1635</v>
      </c>
      <c r="B317" s="210" t="s">
        <v>1635</v>
      </c>
      <c r="C317" s="210" t="s">
        <v>330</v>
      </c>
      <c r="D317" s="210" t="s">
        <v>330</v>
      </c>
      <c r="E317" s="210" t="s">
        <v>638</v>
      </c>
      <c r="F317" s="277"/>
      <c r="G317" s="278">
        <v>11</v>
      </c>
      <c r="H317" s="278">
        <v>-1.1641532182693481E-10</v>
      </c>
      <c r="I317" s="210" t="s">
        <v>1285</v>
      </c>
      <c r="K317" s="278">
        <v>11</v>
      </c>
      <c r="L317" s="278">
        <v>0</v>
      </c>
      <c r="M317" s="277">
        <v>0</v>
      </c>
      <c r="N317" s="210" t="s">
        <v>1635</v>
      </c>
      <c r="O317" s="210" t="s">
        <v>1669</v>
      </c>
    </row>
    <row r="318" spans="1:15" hidden="1">
      <c r="A318" s="210" t="s">
        <v>1670</v>
      </c>
      <c r="B318" s="210" t="s">
        <v>1565</v>
      </c>
      <c r="C318" s="210" t="s">
        <v>1355</v>
      </c>
      <c r="D318" s="210" t="s">
        <v>1355</v>
      </c>
      <c r="E318" s="210" t="s">
        <v>1671</v>
      </c>
      <c r="F318" s="277"/>
      <c r="G318" s="278">
        <v>1823.99</v>
      </c>
      <c r="H318" s="278"/>
      <c r="I318" s="210" t="s">
        <v>1285</v>
      </c>
      <c r="J318" s="210" t="s">
        <v>1289</v>
      </c>
      <c r="K318" s="278">
        <v>1823.99</v>
      </c>
      <c r="L318" s="278">
        <v>0</v>
      </c>
      <c r="M318" s="277">
        <v>0</v>
      </c>
      <c r="N318" s="210" t="s">
        <v>1672</v>
      </c>
      <c r="O318" s="210" t="s">
        <v>1673</v>
      </c>
    </row>
    <row r="319" spans="1:15" hidden="1">
      <c r="A319" s="210" t="s">
        <v>1670</v>
      </c>
      <c r="B319" s="210" t="s">
        <v>1565</v>
      </c>
      <c r="C319" s="210" t="s">
        <v>1355</v>
      </c>
      <c r="D319" s="210" t="s">
        <v>1355</v>
      </c>
      <c r="E319" s="210" t="s">
        <v>1674</v>
      </c>
      <c r="F319" s="277"/>
      <c r="G319" s="278">
        <v>4397.91</v>
      </c>
      <c r="H319" s="278"/>
      <c r="I319" s="210" t="s">
        <v>1285</v>
      </c>
      <c r="J319" s="210" t="s">
        <v>1289</v>
      </c>
      <c r="K319" s="278">
        <v>4397.91</v>
      </c>
      <c r="L319" s="278">
        <v>0</v>
      </c>
      <c r="M319" s="277">
        <v>0</v>
      </c>
      <c r="N319" s="210" t="s">
        <v>1672</v>
      </c>
      <c r="O319" s="210" t="s">
        <v>1673</v>
      </c>
    </row>
    <row r="320" spans="1:15" hidden="1">
      <c r="A320" s="210" t="s">
        <v>1670</v>
      </c>
      <c r="B320" s="210" t="s">
        <v>1565</v>
      </c>
      <c r="C320" s="210" t="s">
        <v>1355</v>
      </c>
      <c r="D320" s="210" t="s">
        <v>1355</v>
      </c>
      <c r="E320" s="210" t="s">
        <v>1675</v>
      </c>
      <c r="F320" s="277"/>
      <c r="G320" s="278">
        <v>896.88</v>
      </c>
      <c r="H320" s="278"/>
      <c r="I320" s="210" t="s">
        <v>1285</v>
      </c>
      <c r="J320" s="210" t="s">
        <v>1289</v>
      </c>
      <c r="K320" s="278">
        <v>896.88</v>
      </c>
      <c r="L320" s="278">
        <v>0</v>
      </c>
      <c r="M320" s="277">
        <v>0</v>
      </c>
      <c r="N320" s="210" t="s">
        <v>1672</v>
      </c>
      <c r="O320" s="210" t="s">
        <v>1676</v>
      </c>
    </row>
    <row r="321" spans="1:15" hidden="1">
      <c r="A321" s="210" t="s">
        <v>1670</v>
      </c>
      <c r="B321" s="210" t="s">
        <v>1565</v>
      </c>
      <c r="C321" s="210" t="s">
        <v>1355</v>
      </c>
      <c r="D321" s="210" t="s">
        <v>1355</v>
      </c>
      <c r="E321" s="210" t="s">
        <v>1677</v>
      </c>
      <c r="F321" s="277"/>
      <c r="G321" s="278">
        <v>2780.75</v>
      </c>
      <c r="H321" s="278">
        <v>-9899.5300000001153</v>
      </c>
      <c r="I321" s="210" t="s">
        <v>1285</v>
      </c>
      <c r="J321" s="210" t="s">
        <v>1289</v>
      </c>
      <c r="K321" s="278">
        <v>2780.75</v>
      </c>
      <c r="L321" s="278">
        <v>0</v>
      </c>
      <c r="M321" s="277">
        <v>0</v>
      </c>
      <c r="N321" s="210" t="s">
        <v>1672</v>
      </c>
      <c r="O321" s="210" t="s">
        <v>1676</v>
      </c>
    </row>
    <row r="322" spans="1:15" hidden="1">
      <c r="A322" s="210" t="s">
        <v>1678</v>
      </c>
      <c r="B322" s="210" t="s">
        <v>1679</v>
      </c>
      <c r="C322" s="210" t="s">
        <v>257</v>
      </c>
      <c r="D322" s="210" t="s">
        <v>1680</v>
      </c>
      <c r="E322" s="210" t="s">
        <v>1991</v>
      </c>
      <c r="F322" s="277"/>
      <c r="G322" s="278">
        <v>4995.58</v>
      </c>
      <c r="H322" s="278">
        <v>-4995.5800000001145</v>
      </c>
      <c r="I322" s="210" t="s">
        <v>1285</v>
      </c>
      <c r="J322" s="210" t="s">
        <v>1289</v>
      </c>
      <c r="K322" s="278">
        <v>4995.58</v>
      </c>
      <c r="L322" s="278">
        <v>0</v>
      </c>
      <c r="M322" s="277">
        <v>0</v>
      </c>
      <c r="N322" s="210" t="s">
        <v>1670</v>
      </c>
      <c r="O322" s="210" t="s">
        <v>1287</v>
      </c>
    </row>
    <row r="323" spans="1:15" hidden="1">
      <c r="A323" s="210" t="s">
        <v>1681</v>
      </c>
      <c r="B323" s="210" t="s">
        <v>1682</v>
      </c>
      <c r="C323" s="210" t="s">
        <v>1211</v>
      </c>
      <c r="D323" s="210" t="s">
        <v>1683</v>
      </c>
      <c r="E323" s="210" t="s">
        <v>1991</v>
      </c>
      <c r="F323" s="277"/>
      <c r="G323" s="278">
        <v>128.62</v>
      </c>
      <c r="H323" s="278">
        <v>-5124.2000000001144</v>
      </c>
      <c r="I323" s="210" t="s">
        <v>1285</v>
      </c>
      <c r="J323" s="210" t="s">
        <v>1289</v>
      </c>
      <c r="K323" s="278">
        <v>128.62</v>
      </c>
      <c r="L323" s="278">
        <v>0</v>
      </c>
      <c r="M323" s="277">
        <v>0</v>
      </c>
      <c r="N323" s="210" t="s">
        <v>1670</v>
      </c>
      <c r="O323" s="210" t="s">
        <v>1287</v>
      </c>
    </row>
    <row r="324" spans="1:15" hidden="1">
      <c r="A324" s="210" t="s">
        <v>1684</v>
      </c>
      <c r="B324" s="210" t="s">
        <v>1685</v>
      </c>
      <c r="C324" s="210" t="s">
        <v>1211</v>
      </c>
      <c r="D324" s="210" t="s">
        <v>1686</v>
      </c>
      <c r="E324" s="210" t="s">
        <v>1991</v>
      </c>
      <c r="F324" s="277"/>
      <c r="G324" s="278">
        <v>1670</v>
      </c>
      <c r="H324" s="278"/>
      <c r="I324" s="210" t="s">
        <v>1285</v>
      </c>
      <c r="J324" s="210" t="s">
        <v>1289</v>
      </c>
      <c r="K324" s="278">
        <v>1670</v>
      </c>
      <c r="L324" s="278">
        <v>0</v>
      </c>
      <c r="M324" s="277">
        <v>0</v>
      </c>
      <c r="N324" s="210" t="s">
        <v>1670</v>
      </c>
      <c r="O324" s="210" t="s">
        <v>1687</v>
      </c>
    </row>
    <row r="325" spans="1:15" hidden="1">
      <c r="A325" s="210" t="s">
        <v>1684</v>
      </c>
      <c r="B325" s="210" t="s">
        <v>1685</v>
      </c>
      <c r="C325" s="210" t="s">
        <v>257</v>
      </c>
      <c r="D325" s="210" t="s">
        <v>1688</v>
      </c>
      <c r="E325" s="210" t="s">
        <v>1991</v>
      </c>
      <c r="F325" s="277"/>
      <c r="G325" s="278">
        <v>61.88</v>
      </c>
      <c r="H325" s="278"/>
      <c r="I325" s="210" t="s">
        <v>1285</v>
      </c>
      <c r="J325" s="210" t="s">
        <v>1289</v>
      </c>
      <c r="K325" s="278">
        <v>61.88</v>
      </c>
      <c r="L325" s="278">
        <v>0</v>
      </c>
      <c r="M325" s="277">
        <v>0</v>
      </c>
      <c r="N325" s="210" t="s">
        <v>1670</v>
      </c>
      <c r="O325" s="210" t="s">
        <v>1287</v>
      </c>
    </row>
    <row r="326" spans="1:15" hidden="1">
      <c r="A326" s="210" t="s">
        <v>1684</v>
      </c>
      <c r="B326" s="210" t="s">
        <v>1685</v>
      </c>
      <c r="C326" s="210" t="s">
        <v>1211</v>
      </c>
      <c r="D326" s="210" t="s">
        <v>1689</v>
      </c>
      <c r="E326" s="210" t="s">
        <v>1991</v>
      </c>
      <c r="F326" s="277"/>
      <c r="G326" s="278">
        <v>371.49</v>
      </c>
      <c r="H326" s="278">
        <v>-7227.5700000001143</v>
      </c>
      <c r="I326" s="210" t="s">
        <v>1285</v>
      </c>
      <c r="J326" s="210" t="s">
        <v>1289</v>
      </c>
      <c r="K326" s="278">
        <v>371.49</v>
      </c>
      <c r="L326" s="278">
        <v>0</v>
      </c>
      <c r="M326" s="277">
        <v>0</v>
      </c>
      <c r="N326" s="210" t="s">
        <v>1670</v>
      </c>
      <c r="O326" s="210" t="s">
        <v>1287</v>
      </c>
    </row>
    <row r="327" spans="1:15" hidden="1">
      <c r="A327" s="210" t="s">
        <v>1346</v>
      </c>
      <c r="B327" s="210" t="s">
        <v>1633</v>
      </c>
      <c r="C327" s="210" t="s">
        <v>1211</v>
      </c>
      <c r="D327" s="210" t="s">
        <v>1690</v>
      </c>
      <c r="E327" s="210" t="s">
        <v>1989</v>
      </c>
      <c r="F327" s="277"/>
      <c r="G327" s="278">
        <v>2971.42</v>
      </c>
      <c r="H327" s="278">
        <v>-10198.990000000114</v>
      </c>
      <c r="I327" s="210" t="s">
        <v>1285</v>
      </c>
      <c r="J327" s="210" t="s">
        <v>1289</v>
      </c>
      <c r="K327" s="278">
        <v>2971.42</v>
      </c>
      <c r="L327" s="278">
        <v>0</v>
      </c>
      <c r="M327" s="277">
        <v>0</v>
      </c>
      <c r="N327" s="210" t="s">
        <v>1670</v>
      </c>
      <c r="O327" s="210" t="s">
        <v>1287</v>
      </c>
    </row>
    <row r="328" spans="1:15" hidden="1">
      <c r="A328" s="210" t="s">
        <v>1304</v>
      </c>
      <c r="B328" s="210" t="s">
        <v>1691</v>
      </c>
      <c r="C328" s="210" t="s">
        <v>257</v>
      </c>
      <c r="D328" s="210" t="s">
        <v>1692</v>
      </c>
      <c r="E328" s="210" t="s">
        <v>1991</v>
      </c>
      <c r="F328" s="277"/>
      <c r="G328" s="278">
        <v>158.76</v>
      </c>
      <c r="H328" s="278"/>
      <c r="I328" s="210" t="s">
        <v>1285</v>
      </c>
      <c r="J328" s="210" t="s">
        <v>1289</v>
      </c>
      <c r="K328" s="278">
        <v>158.76</v>
      </c>
      <c r="L328" s="278">
        <v>0</v>
      </c>
      <c r="M328" s="277">
        <v>0</v>
      </c>
      <c r="N328" s="210" t="s">
        <v>1670</v>
      </c>
      <c r="O328" s="210" t="s">
        <v>1287</v>
      </c>
    </row>
    <row r="329" spans="1:15" hidden="1">
      <c r="A329" s="210" t="s">
        <v>1304</v>
      </c>
      <c r="B329" s="210" t="s">
        <v>1691</v>
      </c>
      <c r="C329" s="210" t="s">
        <v>257</v>
      </c>
      <c r="D329" s="210" t="s">
        <v>1693</v>
      </c>
      <c r="E329" s="210" t="s">
        <v>1991</v>
      </c>
      <c r="F329" s="277"/>
      <c r="G329" s="278">
        <v>4475.5600000000004</v>
      </c>
      <c r="H329" s="278"/>
      <c r="I329" s="210" t="s">
        <v>1285</v>
      </c>
      <c r="J329" s="210" t="s">
        <v>1289</v>
      </c>
      <c r="K329" s="278">
        <v>4475.5600000000004</v>
      </c>
      <c r="L329" s="278">
        <v>0</v>
      </c>
      <c r="M329" s="277">
        <v>0</v>
      </c>
      <c r="N329" s="210" t="s">
        <v>1670</v>
      </c>
      <c r="O329" s="210" t="s">
        <v>1287</v>
      </c>
    </row>
    <row r="330" spans="1:15" hidden="1">
      <c r="A330" s="210" t="s">
        <v>1304</v>
      </c>
      <c r="B330" s="210" t="s">
        <v>1691</v>
      </c>
      <c r="C330" s="210" t="s">
        <v>257</v>
      </c>
      <c r="D330" s="210" t="s">
        <v>1694</v>
      </c>
      <c r="E330" s="210" t="s">
        <v>1991</v>
      </c>
      <c r="F330" s="277"/>
      <c r="G330" s="278">
        <v>26</v>
      </c>
      <c r="H330" s="278"/>
      <c r="I330" s="210" t="s">
        <v>1285</v>
      </c>
      <c r="J330" s="210" t="s">
        <v>1289</v>
      </c>
      <c r="K330" s="278">
        <v>26</v>
      </c>
      <c r="L330" s="278">
        <v>0</v>
      </c>
      <c r="M330" s="277">
        <v>0</v>
      </c>
      <c r="N330" s="210" t="s">
        <v>1670</v>
      </c>
      <c r="O330" s="210" t="s">
        <v>1287</v>
      </c>
    </row>
    <row r="331" spans="1:15" hidden="1">
      <c r="A331" s="210" t="s">
        <v>1304</v>
      </c>
      <c r="B331" s="210" t="s">
        <v>1691</v>
      </c>
      <c r="C331" s="210" t="s">
        <v>1211</v>
      </c>
      <c r="D331" s="210" t="s">
        <v>1695</v>
      </c>
      <c r="E331" s="210" t="s">
        <v>1991</v>
      </c>
      <c r="F331" s="277"/>
      <c r="G331" s="278">
        <v>1131.52</v>
      </c>
      <c r="H331" s="278">
        <v>-15990.830000000115</v>
      </c>
      <c r="I331" s="210" t="s">
        <v>1285</v>
      </c>
      <c r="J331" s="210" t="s">
        <v>1289</v>
      </c>
      <c r="K331" s="278">
        <v>1131.52</v>
      </c>
      <c r="L331" s="278">
        <v>0</v>
      </c>
      <c r="M331" s="277">
        <v>0</v>
      </c>
      <c r="N331" s="210" t="s">
        <v>1670</v>
      </c>
      <c r="O331" s="210" t="s">
        <v>1287</v>
      </c>
    </row>
    <row r="332" spans="1:15" hidden="1">
      <c r="A332" s="210" t="s">
        <v>1392</v>
      </c>
      <c r="B332" s="210" t="s">
        <v>1380</v>
      </c>
      <c r="C332" s="210" t="s">
        <v>257</v>
      </c>
      <c r="D332" s="210" t="s">
        <v>1696</v>
      </c>
      <c r="E332" s="210" t="s">
        <v>1991</v>
      </c>
      <c r="F332" s="277"/>
      <c r="G332" s="278">
        <v>186</v>
      </c>
      <c r="H332" s="278"/>
      <c r="I332" s="210" t="s">
        <v>1285</v>
      </c>
      <c r="K332" s="278">
        <v>186</v>
      </c>
      <c r="L332" s="278">
        <v>0</v>
      </c>
      <c r="M332" s="277">
        <v>0</v>
      </c>
      <c r="N332" s="210" t="s">
        <v>1670</v>
      </c>
      <c r="O332" s="210" t="s">
        <v>1697</v>
      </c>
    </row>
    <row r="333" spans="1:15" hidden="1">
      <c r="A333" s="210" t="s">
        <v>1392</v>
      </c>
      <c r="B333" s="210" t="s">
        <v>1380</v>
      </c>
      <c r="C333" s="210" t="s">
        <v>1211</v>
      </c>
      <c r="D333" s="210" t="s">
        <v>1698</v>
      </c>
      <c r="E333" s="210" t="s">
        <v>1991</v>
      </c>
      <c r="F333" s="277"/>
      <c r="G333" s="278">
        <v>1858.14</v>
      </c>
      <c r="H333" s="278">
        <v>-18034.970000000114</v>
      </c>
      <c r="I333" s="210" t="s">
        <v>1285</v>
      </c>
      <c r="K333" s="278">
        <v>1858.14</v>
      </c>
      <c r="L333" s="278">
        <v>0</v>
      </c>
      <c r="M333" s="277">
        <v>0</v>
      </c>
      <c r="N333" s="210" t="s">
        <v>1670</v>
      </c>
      <c r="O333" s="210" t="s">
        <v>1350</v>
      </c>
    </row>
    <row r="334" spans="1:15" hidden="1">
      <c r="A334" s="210" t="s">
        <v>1360</v>
      </c>
      <c r="B334" s="210" t="s">
        <v>1699</v>
      </c>
      <c r="C334" s="210" t="s">
        <v>1214</v>
      </c>
      <c r="D334" s="210" t="s">
        <v>1700</v>
      </c>
      <c r="E334" s="210" t="s">
        <v>1973</v>
      </c>
      <c r="F334" s="277"/>
      <c r="G334" s="278">
        <v>1983.4</v>
      </c>
      <c r="H334" s="278">
        <v>-1983.4000000001129</v>
      </c>
      <c r="I334" s="210" t="s">
        <v>1285</v>
      </c>
      <c r="K334" s="278">
        <v>1983.4</v>
      </c>
      <c r="L334" s="278">
        <v>0</v>
      </c>
      <c r="M334" s="277">
        <v>0</v>
      </c>
      <c r="N334" s="210" t="s">
        <v>1701</v>
      </c>
      <c r="O334" s="210" t="s">
        <v>1287</v>
      </c>
    </row>
    <row r="335" spans="1:15" hidden="1">
      <c r="A335" s="210" t="s">
        <v>1702</v>
      </c>
      <c r="B335" s="210" t="s">
        <v>1565</v>
      </c>
      <c r="C335" s="210" t="s">
        <v>1355</v>
      </c>
      <c r="D335" s="210" t="s">
        <v>1355</v>
      </c>
      <c r="E335" s="210" t="s">
        <v>2109</v>
      </c>
      <c r="F335" s="277"/>
      <c r="G335" s="278">
        <v>1782.86</v>
      </c>
      <c r="H335" s="278"/>
      <c r="I335" s="210" t="s">
        <v>1285</v>
      </c>
      <c r="J335" s="210" t="s">
        <v>1289</v>
      </c>
      <c r="K335" s="278">
        <v>1782.86</v>
      </c>
      <c r="L335" s="278"/>
      <c r="M335" s="277"/>
      <c r="N335" s="210" t="s">
        <v>1701</v>
      </c>
      <c r="O335" s="210" t="s">
        <v>1673</v>
      </c>
    </row>
    <row r="336" spans="1:15" hidden="1">
      <c r="A336" s="210" t="s">
        <v>1702</v>
      </c>
      <c r="B336" s="210" t="s">
        <v>1565</v>
      </c>
      <c r="C336" s="210" t="s">
        <v>1355</v>
      </c>
      <c r="D336" s="210" t="s">
        <v>1355</v>
      </c>
      <c r="E336" s="210" t="s">
        <v>997</v>
      </c>
      <c r="F336" s="277"/>
      <c r="G336" s="278">
        <v>2044.34</v>
      </c>
      <c r="H336" s="278"/>
      <c r="I336" s="210" t="s">
        <v>1285</v>
      </c>
      <c r="J336" s="210" t="s">
        <v>1289</v>
      </c>
      <c r="K336" s="278">
        <v>2044.34</v>
      </c>
      <c r="L336" s="278"/>
      <c r="M336" s="277"/>
      <c r="N336" s="210" t="s">
        <v>1701</v>
      </c>
      <c r="O336" s="210" t="s">
        <v>1673</v>
      </c>
    </row>
    <row r="337" spans="1:15" hidden="1">
      <c r="A337" s="210" t="s">
        <v>1702</v>
      </c>
      <c r="B337" s="210" t="s">
        <v>1565</v>
      </c>
      <c r="C337" s="210" t="s">
        <v>1355</v>
      </c>
      <c r="D337" s="210" t="s">
        <v>1355</v>
      </c>
      <c r="E337" s="210" t="s">
        <v>1003</v>
      </c>
      <c r="F337" s="277"/>
      <c r="G337" s="278">
        <v>2032.85</v>
      </c>
      <c r="H337" s="278"/>
      <c r="I337" s="210" t="s">
        <v>1285</v>
      </c>
      <c r="J337" s="210" t="s">
        <v>1289</v>
      </c>
      <c r="K337" s="278">
        <v>2032.85</v>
      </c>
      <c r="L337" s="278"/>
      <c r="M337" s="277"/>
      <c r="N337" s="210" t="s">
        <v>1701</v>
      </c>
      <c r="O337" s="210" t="s">
        <v>1673</v>
      </c>
    </row>
    <row r="338" spans="1:15" hidden="1">
      <c r="A338" s="210" t="s">
        <v>1702</v>
      </c>
      <c r="B338" s="210" t="s">
        <v>1565</v>
      </c>
      <c r="C338" s="210" t="s">
        <v>1355</v>
      </c>
      <c r="D338" s="210" t="s">
        <v>1355</v>
      </c>
      <c r="E338" s="210" t="s">
        <v>1703</v>
      </c>
      <c r="F338" s="277"/>
      <c r="G338" s="278">
        <v>2082.35</v>
      </c>
      <c r="H338" s="278"/>
      <c r="I338" s="210" t="s">
        <v>1285</v>
      </c>
      <c r="J338" s="210" t="s">
        <v>1289</v>
      </c>
      <c r="K338" s="278">
        <v>2082.35</v>
      </c>
      <c r="L338" s="278"/>
      <c r="M338" s="277"/>
      <c r="N338" s="210" t="s">
        <v>1701</v>
      </c>
      <c r="O338" s="210" t="s">
        <v>1673</v>
      </c>
    </row>
    <row r="339" spans="1:15" hidden="1">
      <c r="A339" s="210" t="s">
        <v>1702</v>
      </c>
      <c r="B339" s="210" t="s">
        <v>1565</v>
      </c>
      <c r="C339" s="210" t="s">
        <v>1355</v>
      </c>
      <c r="D339" s="210" t="s">
        <v>1355</v>
      </c>
      <c r="E339" s="210" t="s">
        <v>1704</v>
      </c>
      <c r="F339" s="277"/>
      <c r="G339" s="278">
        <v>2674.39</v>
      </c>
      <c r="H339" s="278"/>
      <c r="I339" s="210" t="s">
        <v>1285</v>
      </c>
      <c r="J339" s="210" t="s">
        <v>1289</v>
      </c>
      <c r="K339" s="278">
        <v>2674.39</v>
      </c>
      <c r="L339" s="278"/>
      <c r="M339" s="277"/>
      <c r="N339" s="210" t="s">
        <v>1701</v>
      </c>
      <c r="O339" s="210" t="s">
        <v>1673</v>
      </c>
    </row>
    <row r="340" spans="1:15" hidden="1">
      <c r="A340" s="210" t="s">
        <v>1702</v>
      </c>
      <c r="B340" s="210" t="s">
        <v>1565</v>
      </c>
      <c r="C340" s="210" t="s">
        <v>1355</v>
      </c>
      <c r="D340" s="210" t="s">
        <v>1355</v>
      </c>
      <c r="E340" s="210" t="s">
        <v>1705</v>
      </c>
      <c r="F340" s="277"/>
      <c r="G340" s="278">
        <v>2132.62</v>
      </c>
      <c r="H340" s="278">
        <v>-14732.810000000114</v>
      </c>
      <c r="I340" s="210" t="s">
        <v>1285</v>
      </c>
      <c r="J340" s="210" t="s">
        <v>1289</v>
      </c>
      <c r="K340" s="278">
        <v>2132.62</v>
      </c>
      <c r="L340" s="278"/>
      <c r="M340" s="277"/>
      <c r="N340" s="210" t="s">
        <v>1701</v>
      </c>
      <c r="O340" s="210" t="s">
        <v>1673</v>
      </c>
    </row>
    <row r="341" spans="1:15" hidden="1">
      <c r="A341" s="210" t="s">
        <v>1701</v>
      </c>
      <c r="B341" s="210" t="s">
        <v>1670</v>
      </c>
      <c r="C341" s="210" t="s">
        <v>257</v>
      </c>
      <c r="D341" s="210" t="s">
        <v>1706</v>
      </c>
      <c r="E341" s="210" t="s">
        <v>1384</v>
      </c>
      <c r="F341" s="277"/>
      <c r="G341" s="278">
        <v>9146.5499999999993</v>
      </c>
      <c r="H341" s="278"/>
      <c r="I341" s="210" t="s">
        <v>1285</v>
      </c>
      <c r="K341" s="278">
        <v>9146.5499999999993</v>
      </c>
      <c r="L341" s="278">
        <v>0</v>
      </c>
      <c r="M341" s="277">
        <v>0</v>
      </c>
      <c r="N341" s="210" t="s">
        <v>1701</v>
      </c>
      <c r="O341" s="210" t="s">
        <v>1287</v>
      </c>
    </row>
    <row r="342" spans="1:15" hidden="1">
      <c r="A342" s="210" t="s">
        <v>1701</v>
      </c>
      <c r="B342" s="210" t="s">
        <v>1670</v>
      </c>
      <c r="C342" s="210" t="s">
        <v>1211</v>
      </c>
      <c r="D342" s="210" t="s">
        <v>1707</v>
      </c>
      <c r="E342" s="210" t="s">
        <v>1384</v>
      </c>
      <c r="F342" s="277"/>
      <c r="G342" s="278">
        <v>2169.87</v>
      </c>
      <c r="H342" s="278"/>
      <c r="I342" s="210" t="s">
        <v>1285</v>
      </c>
      <c r="K342" s="278">
        <v>2169.87</v>
      </c>
      <c r="L342" s="278">
        <v>0</v>
      </c>
      <c r="M342" s="277">
        <v>0</v>
      </c>
      <c r="N342" s="210" t="s">
        <v>1701</v>
      </c>
      <c r="O342" s="210" t="s">
        <v>1287</v>
      </c>
    </row>
    <row r="343" spans="1:15" hidden="1">
      <c r="A343" s="210" t="s">
        <v>1701</v>
      </c>
      <c r="B343" s="210" t="s">
        <v>1670</v>
      </c>
      <c r="C343" s="210" t="s">
        <v>1211</v>
      </c>
      <c r="D343" s="210" t="s">
        <v>1708</v>
      </c>
      <c r="E343" s="210" t="s">
        <v>1709</v>
      </c>
      <c r="F343" s="277"/>
      <c r="G343" s="278">
        <v>1448.5</v>
      </c>
      <c r="H343" s="278"/>
      <c r="I343" s="210" t="s">
        <v>1285</v>
      </c>
      <c r="K343" s="278">
        <v>1448.5</v>
      </c>
      <c r="L343" s="278">
        <v>0</v>
      </c>
      <c r="M343" s="277">
        <v>0</v>
      </c>
      <c r="N343" s="210" t="s">
        <v>1701</v>
      </c>
    </row>
    <row r="344" spans="1:15" hidden="1">
      <c r="A344" s="210" t="s">
        <v>1701</v>
      </c>
      <c r="B344" s="210" t="s">
        <v>1670</v>
      </c>
      <c r="C344" s="210" t="s">
        <v>1211</v>
      </c>
      <c r="D344" s="210" t="s">
        <v>1710</v>
      </c>
      <c r="E344" s="210" t="s">
        <v>1328</v>
      </c>
      <c r="F344" s="277"/>
      <c r="G344" s="278">
        <v>1496</v>
      </c>
      <c r="H344" s="278"/>
      <c r="I344" s="210" t="s">
        <v>1285</v>
      </c>
      <c r="K344" s="278">
        <v>1496</v>
      </c>
      <c r="L344" s="278">
        <v>0</v>
      </c>
      <c r="M344" s="277">
        <v>0</v>
      </c>
      <c r="N344" s="210" t="s">
        <v>1701</v>
      </c>
      <c r="O344" s="210" t="s">
        <v>1350</v>
      </c>
    </row>
    <row r="345" spans="1:15" hidden="1">
      <c r="A345" s="210" t="s">
        <v>1701</v>
      </c>
      <c r="B345" s="210" t="s">
        <v>1670</v>
      </c>
      <c r="C345" s="210" t="s">
        <v>257</v>
      </c>
      <c r="D345" s="210" t="s">
        <v>1711</v>
      </c>
      <c r="E345" s="210" t="s">
        <v>1328</v>
      </c>
      <c r="F345" s="277"/>
      <c r="G345" s="278">
        <v>3326.62</v>
      </c>
      <c r="H345" s="278">
        <v>-32320.350000000111</v>
      </c>
      <c r="I345" s="210" t="s">
        <v>1285</v>
      </c>
      <c r="K345" s="278">
        <v>3326.62</v>
      </c>
      <c r="L345" s="278">
        <v>0</v>
      </c>
      <c r="M345" s="277">
        <v>0</v>
      </c>
      <c r="N345" s="210" t="s">
        <v>1701</v>
      </c>
      <c r="O345" s="210" t="s">
        <v>1349</v>
      </c>
    </row>
    <row r="346" spans="1:15" hidden="1">
      <c r="A346" s="210" t="s">
        <v>1702</v>
      </c>
      <c r="B346" s="210" t="s">
        <v>1670</v>
      </c>
      <c r="C346" s="210" t="s">
        <v>257</v>
      </c>
      <c r="D346" s="210" t="s">
        <v>1712</v>
      </c>
      <c r="E346" s="210" t="s">
        <v>1952</v>
      </c>
      <c r="F346" s="277"/>
      <c r="G346" s="278">
        <v>6028</v>
      </c>
      <c r="H346" s="278"/>
      <c r="I346" s="210" t="s">
        <v>1285</v>
      </c>
      <c r="K346" s="278">
        <v>6028</v>
      </c>
      <c r="L346" s="278">
        <v>0</v>
      </c>
      <c r="M346" s="277">
        <v>0</v>
      </c>
      <c r="N346" s="210" t="s">
        <v>1701</v>
      </c>
      <c r="O346" s="210" t="s">
        <v>1287</v>
      </c>
    </row>
    <row r="347" spans="1:15" hidden="1">
      <c r="A347" s="210" t="s">
        <v>1702</v>
      </c>
      <c r="B347" s="210" t="s">
        <v>1670</v>
      </c>
      <c r="C347" s="210" t="s">
        <v>1211</v>
      </c>
      <c r="D347" s="210" t="s">
        <v>1713</v>
      </c>
      <c r="E347" s="210" t="s">
        <v>1952</v>
      </c>
      <c r="F347" s="277"/>
      <c r="G347" s="278">
        <v>2749.45</v>
      </c>
      <c r="H347" s="278">
        <v>-41097.800000000105</v>
      </c>
      <c r="I347" s="210" t="s">
        <v>1285</v>
      </c>
      <c r="K347" s="278">
        <v>2749.45</v>
      </c>
      <c r="L347" s="278">
        <v>0</v>
      </c>
      <c r="M347" s="277">
        <v>0</v>
      </c>
      <c r="N347" s="210" t="s">
        <v>1701</v>
      </c>
      <c r="O347" s="210" t="s">
        <v>1287</v>
      </c>
    </row>
    <row r="348" spans="1:15" hidden="1">
      <c r="A348" s="210" t="s">
        <v>1565</v>
      </c>
      <c r="B348" s="210" t="s">
        <v>1670</v>
      </c>
      <c r="C348" s="210" t="s">
        <v>257</v>
      </c>
      <c r="D348" s="210" t="s">
        <v>1714</v>
      </c>
      <c r="E348" s="210" t="s">
        <v>1334</v>
      </c>
      <c r="F348" s="277"/>
      <c r="G348" s="278">
        <v>12731.93</v>
      </c>
      <c r="H348" s="278"/>
      <c r="I348" s="210" t="s">
        <v>1285</v>
      </c>
      <c r="K348" s="278">
        <v>12731.93</v>
      </c>
      <c r="L348" s="278">
        <v>0</v>
      </c>
      <c r="M348" s="277">
        <v>0</v>
      </c>
      <c r="N348" s="210" t="s">
        <v>1701</v>
      </c>
      <c r="O348" s="210" t="s">
        <v>1287</v>
      </c>
    </row>
    <row r="349" spans="1:15" hidden="1">
      <c r="A349" s="210" t="s">
        <v>1565</v>
      </c>
      <c r="B349" s="210" t="s">
        <v>1670</v>
      </c>
      <c r="C349" s="210" t="s">
        <v>1211</v>
      </c>
      <c r="D349" s="210" t="s">
        <v>1715</v>
      </c>
      <c r="E349" s="210" t="s">
        <v>1332</v>
      </c>
      <c r="F349" s="277"/>
      <c r="G349" s="278">
        <v>5305.58</v>
      </c>
      <c r="H349" s="278"/>
      <c r="I349" s="210" t="s">
        <v>1285</v>
      </c>
      <c r="K349" s="278">
        <v>5305.58</v>
      </c>
      <c r="L349" s="278">
        <v>0</v>
      </c>
      <c r="M349" s="277">
        <v>0</v>
      </c>
      <c r="N349" s="210" t="s">
        <v>1701</v>
      </c>
      <c r="O349" s="210" t="s">
        <v>1287</v>
      </c>
    </row>
    <row r="350" spans="1:15" hidden="1">
      <c r="A350" s="210" t="s">
        <v>1565</v>
      </c>
      <c r="B350" s="210" t="s">
        <v>1670</v>
      </c>
      <c r="C350" s="210" t="s">
        <v>1211</v>
      </c>
      <c r="D350" s="210" t="s">
        <v>1716</v>
      </c>
      <c r="E350" s="210" t="s">
        <v>1334</v>
      </c>
      <c r="F350" s="277"/>
      <c r="G350" s="278">
        <v>14583.7</v>
      </c>
      <c r="H350" s="278">
        <v>-73719.010000000111</v>
      </c>
      <c r="I350" s="210" t="s">
        <v>1285</v>
      </c>
      <c r="K350" s="278">
        <v>14583.7</v>
      </c>
      <c r="L350" s="278">
        <v>0</v>
      </c>
      <c r="M350" s="277">
        <v>0</v>
      </c>
      <c r="N350" s="210" t="s">
        <v>1701</v>
      </c>
      <c r="O350" s="210" t="s">
        <v>1287</v>
      </c>
    </row>
    <row r="351" spans="1:15" hidden="1">
      <c r="A351" s="210" t="s">
        <v>1701</v>
      </c>
      <c r="B351" s="210" t="s">
        <v>1701</v>
      </c>
      <c r="C351" s="210" t="s">
        <v>1213</v>
      </c>
      <c r="D351" s="210" t="s">
        <v>1717</v>
      </c>
      <c r="E351" s="210" t="s">
        <v>1069</v>
      </c>
      <c r="F351" s="277"/>
      <c r="G351" s="278">
        <v>7633.19</v>
      </c>
      <c r="H351" s="278"/>
      <c r="I351" s="210" t="s">
        <v>1285</v>
      </c>
      <c r="K351" s="278">
        <v>7633.19</v>
      </c>
      <c r="L351" s="278">
        <v>0</v>
      </c>
      <c r="M351" s="277">
        <v>0</v>
      </c>
      <c r="N351" s="210" t="s">
        <v>1701</v>
      </c>
    </row>
    <row r="352" spans="1:15" hidden="1">
      <c r="A352" s="210" t="s">
        <v>1701</v>
      </c>
      <c r="B352" s="210" t="s">
        <v>1701</v>
      </c>
      <c r="C352" s="210" t="s">
        <v>1213</v>
      </c>
      <c r="D352" s="210" t="s">
        <v>1718</v>
      </c>
      <c r="E352" s="210" t="s">
        <v>1315</v>
      </c>
      <c r="F352" s="277"/>
      <c r="G352" s="278">
        <v>7407.81</v>
      </c>
      <c r="H352" s="278"/>
      <c r="I352" s="210" t="s">
        <v>1285</v>
      </c>
      <c r="K352" s="278">
        <v>7407.81</v>
      </c>
      <c r="L352" s="278">
        <v>0</v>
      </c>
      <c r="M352" s="277">
        <v>0</v>
      </c>
      <c r="N352" s="210" t="s">
        <v>1701</v>
      </c>
    </row>
    <row r="353" spans="1:15" hidden="1">
      <c r="A353" s="210" t="s">
        <v>1701</v>
      </c>
      <c r="B353" s="210" t="s">
        <v>1701</v>
      </c>
      <c r="C353" s="210" t="s">
        <v>1214</v>
      </c>
      <c r="D353" s="210" t="s">
        <v>1719</v>
      </c>
      <c r="E353" s="210" t="s">
        <v>1315</v>
      </c>
      <c r="F353" s="277"/>
      <c r="G353" s="278">
        <v>1485.97</v>
      </c>
      <c r="H353" s="278"/>
      <c r="I353" s="210" t="s">
        <v>1285</v>
      </c>
      <c r="K353" s="278">
        <v>1485.97</v>
      </c>
      <c r="L353" s="278">
        <v>0</v>
      </c>
      <c r="M353" s="277">
        <v>0</v>
      </c>
      <c r="N353" s="210" t="s">
        <v>1701</v>
      </c>
    </row>
    <row r="354" spans="1:15" hidden="1">
      <c r="A354" s="210" t="s">
        <v>1701</v>
      </c>
      <c r="B354" s="210" t="s">
        <v>1701</v>
      </c>
      <c r="C354" s="210" t="s">
        <v>330</v>
      </c>
      <c r="D354" s="210" t="s">
        <v>330</v>
      </c>
      <c r="E354" s="210" t="s">
        <v>638</v>
      </c>
      <c r="F354" s="277"/>
      <c r="G354" s="278">
        <v>11</v>
      </c>
      <c r="H354" s="277"/>
      <c r="I354" s="210" t="s">
        <v>1285</v>
      </c>
      <c r="K354" s="278">
        <v>11</v>
      </c>
      <c r="L354" s="278">
        <v>0</v>
      </c>
      <c r="M354" s="277">
        <v>0</v>
      </c>
      <c r="N354" s="210" t="s">
        <v>1701</v>
      </c>
      <c r="O354" s="210" t="s">
        <v>1720</v>
      </c>
    </row>
    <row r="355" spans="1:15" hidden="1">
      <c r="A355" s="210" t="s">
        <v>1701</v>
      </c>
      <c r="B355" s="210" t="s">
        <v>1701</v>
      </c>
      <c r="C355" s="210" t="s">
        <v>330</v>
      </c>
      <c r="D355" s="210" t="s">
        <v>330</v>
      </c>
      <c r="E355" s="210" t="s">
        <v>638</v>
      </c>
      <c r="F355" s="277"/>
      <c r="G355" s="278">
        <v>11</v>
      </c>
      <c r="H355" s="277"/>
      <c r="I355" s="210" t="s">
        <v>1285</v>
      </c>
      <c r="K355" s="278">
        <v>11</v>
      </c>
      <c r="L355" s="278">
        <v>0</v>
      </c>
      <c r="M355" s="277">
        <v>0</v>
      </c>
      <c r="N355" s="210" t="s">
        <v>1701</v>
      </c>
      <c r="O355" s="210" t="s">
        <v>1720</v>
      </c>
    </row>
    <row r="356" spans="1:15" hidden="1">
      <c r="A356" s="210" t="s">
        <v>1701</v>
      </c>
      <c r="B356" s="210" t="s">
        <v>1701</v>
      </c>
      <c r="C356" s="210" t="s">
        <v>330</v>
      </c>
      <c r="D356" s="210" t="s">
        <v>330</v>
      </c>
      <c r="E356" s="210" t="s">
        <v>638</v>
      </c>
      <c r="F356" s="277"/>
      <c r="G356" s="278">
        <v>11</v>
      </c>
      <c r="H356" s="277"/>
      <c r="I356" s="210" t="s">
        <v>1285</v>
      </c>
      <c r="K356" s="278">
        <v>11</v>
      </c>
      <c r="L356" s="278">
        <v>0</v>
      </c>
      <c r="M356" s="277">
        <v>0</v>
      </c>
      <c r="N356" s="210" t="s">
        <v>1701</v>
      </c>
      <c r="O356" s="210" t="s">
        <v>1720</v>
      </c>
    </row>
    <row r="357" spans="1:15" hidden="1">
      <c r="A357" s="210" t="s">
        <v>1701</v>
      </c>
      <c r="B357" s="210" t="s">
        <v>1701</v>
      </c>
      <c r="C357" s="210" t="s">
        <v>330</v>
      </c>
      <c r="D357" s="210" t="s">
        <v>330</v>
      </c>
      <c r="E357" s="210" t="s">
        <v>638</v>
      </c>
      <c r="F357" s="277"/>
      <c r="G357" s="278">
        <v>13.6</v>
      </c>
      <c r="H357" s="278">
        <v>-1.1059420046422019E-10</v>
      </c>
      <c r="I357" s="210" t="s">
        <v>1285</v>
      </c>
      <c r="K357" s="278">
        <v>13.6</v>
      </c>
      <c r="L357" s="278">
        <v>0</v>
      </c>
      <c r="M357" s="277">
        <v>0</v>
      </c>
      <c r="N357" s="210" t="s">
        <v>1701</v>
      </c>
      <c r="O357" s="210" t="s">
        <v>1721</v>
      </c>
    </row>
    <row r="358" spans="1:15" hidden="1">
      <c r="A358" s="210" t="s">
        <v>1702</v>
      </c>
      <c r="B358" s="210" t="s">
        <v>1702</v>
      </c>
      <c r="C358" s="210" t="s">
        <v>330</v>
      </c>
      <c r="D358" s="210" t="s">
        <v>330</v>
      </c>
      <c r="E358" s="210" t="s">
        <v>638</v>
      </c>
      <c r="F358" s="277"/>
      <c r="G358" s="278">
        <v>12.74</v>
      </c>
      <c r="H358" s="277"/>
      <c r="I358" s="210" t="s">
        <v>1285</v>
      </c>
      <c r="K358" s="278">
        <v>12.74</v>
      </c>
      <c r="L358" s="278">
        <v>0</v>
      </c>
      <c r="M358" s="277">
        <v>0</v>
      </c>
      <c r="N358" s="210" t="s">
        <v>1702</v>
      </c>
      <c r="O358" s="210" t="s">
        <v>1722</v>
      </c>
    </row>
    <row r="359" spans="1:15" hidden="1">
      <c r="A359" s="210" t="s">
        <v>1702</v>
      </c>
      <c r="B359" s="210" t="s">
        <v>1702</v>
      </c>
      <c r="C359" s="210" t="s">
        <v>330</v>
      </c>
      <c r="D359" s="210" t="s">
        <v>330</v>
      </c>
      <c r="E359" s="210" t="s">
        <v>638</v>
      </c>
      <c r="F359" s="277"/>
      <c r="G359" s="278">
        <v>20.399999999999999</v>
      </c>
      <c r="H359" s="278">
        <v>-1.1059597682105959E-10</v>
      </c>
      <c r="I359" s="210" t="s">
        <v>1285</v>
      </c>
      <c r="K359" s="278">
        <v>20.399999999999999</v>
      </c>
      <c r="L359" s="278">
        <v>0</v>
      </c>
      <c r="M359" s="277">
        <v>0</v>
      </c>
      <c r="N359" s="210" t="s">
        <v>1702</v>
      </c>
      <c r="O359" s="210" t="s">
        <v>1723</v>
      </c>
    </row>
  </sheetData>
  <autoFilter ref="A1:O359">
    <filterColumn colId="3">
      <filters>
        <filter val="IRRF retido sobre Compra 1055"/>
        <filter val="IRRF retido sobre Compra 112"/>
        <filter val="IRRF retido sobre Compra 11588 - CENTRALLAB"/>
        <filter val="IRRF retido sobre Compra 128"/>
        <filter val="IRRF retido sobre Compra 131"/>
        <filter val="IRRF retido sobre Compra 132 - CLINICA MEDICA DE DIAGNÓSTICO"/>
        <filter val="IRRF retido sobre Compra 133- CLÍNICA MÉDICA DE DIAGNÓSTICO"/>
        <filter val="IRRF retido sobre Compra 134 - PRONTOCLINIC"/>
        <filter val="IRRF retido sobre Compra 156 - ELIT"/>
        <filter val="IRRF retido sobre Compra 159"/>
        <filter val="IRRF retido sobre Compra 167"/>
        <filter val="IRRF retido sobre Compra 1682"/>
        <filter val="IRRF retido sobre Compra 1918 - CLINICA DE OFTAMOLOGIA"/>
        <filter val="IRRF retido sobre Compra 198"/>
        <filter val="IRRF retido sobre Compra 223 - SILVER"/>
        <filter val="IRRF retido sobre Compra 224 - ESSENCE"/>
        <filter val="IRRF retido sobre Compra 225 - SET MEDIC"/>
        <filter val="IRRF retido sobre Compra 2356"/>
        <filter val="IRRF retido sobre Compra 239"/>
        <filter val="IRRF retido sobre Compra 239 - BIOMEDICI"/>
        <filter val="IRRF retido sobre Compra 260"/>
        <filter val="IRRF retido sobre Compra 274"/>
        <filter val="IRRF retido sobre Compra 299"/>
        <filter val="IRRF retido sobre Compra 300"/>
        <filter val="IRRF retido sobre Compra 333"/>
        <filter val="IRRF retido sobre Compra 337 - INTER CLINIC"/>
        <filter val="IRRF retido sobre Compra 355 - VITAI"/>
        <filter val="IRRF retido sobre Compra 365"/>
        <filter val="IRRF retido sobre Compra 3906 - ALL MEDICAL"/>
        <filter val="IRRF retido sobre Compra 4296 - FORTAL MEDIC"/>
        <filter val="IRRF retido sobre Compra 477"/>
        <filter val="IRRF retido sobre Compra 478"/>
        <filter val="IRRF retido sobre Compra 75 - CLINICA SAO GERALDO"/>
        <filter val="IRRF retido sobre Compra 807 - MIX ASSESSORIA"/>
        <filter val="IRRF retido sobre Compra 88 - CLINICA LUNA"/>
        <filter val="IRRF retido sobre Compra 9"/>
        <filter val="IRRF retido sobre Compra 922"/>
        <filter val="IRRF retido sobre Compra 998 - WR"/>
      </filters>
    </filterColumn>
  </autoFilter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6"/>
  <sheetViews>
    <sheetView workbookViewId="0">
      <selection activeCell="A706" sqref="A706"/>
    </sheetView>
  </sheetViews>
  <sheetFormatPr defaultRowHeight="14.4"/>
  <cols>
    <col min="1" max="1" width="73.6640625" customWidth="1"/>
    <col min="2" max="2" width="21.88671875" bestFit="1" customWidth="1"/>
  </cols>
  <sheetData>
    <row r="1" spans="1:2" s="270" customFormat="1">
      <c r="A1" s="289" t="s">
        <v>1202</v>
      </c>
      <c r="B1" s="289" t="s">
        <v>1203</v>
      </c>
    </row>
    <row r="2" spans="1:2">
      <c r="A2" s="290" t="s">
        <v>337</v>
      </c>
      <c r="B2" s="291">
        <v>4655157000106</v>
      </c>
    </row>
    <row r="3" spans="1:2">
      <c r="A3" s="290" t="s">
        <v>338</v>
      </c>
      <c r="B3" s="291">
        <v>29601926000114</v>
      </c>
    </row>
    <row r="4" spans="1:2">
      <c r="A4" s="290" t="s">
        <v>339</v>
      </c>
      <c r="B4" s="291">
        <v>4681111000242</v>
      </c>
    </row>
    <row r="5" spans="1:2">
      <c r="A5" s="290" t="s">
        <v>340</v>
      </c>
      <c r="B5" s="291">
        <v>14327454000267</v>
      </c>
    </row>
    <row r="6" spans="1:2">
      <c r="A6" s="290" t="s">
        <v>341</v>
      </c>
      <c r="B6" s="291">
        <v>7955424000159</v>
      </c>
    </row>
    <row r="7" spans="1:2">
      <c r="A7" s="290" t="s">
        <v>342</v>
      </c>
      <c r="B7" s="291">
        <v>5957860000131</v>
      </c>
    </row>
    <row r="8" spans="1:2">
      <c r="A8" s="290" t="s">
        <v>343</v>
      </c>
      <c r="B8" s="292"/>
    </row>
    <row r="9" spans="1:2">
      <c r="A9" s="290" t="s">
        <v>344</v>
      </c>
      <c r="B9" s="291">
        <v>27721364000117</v>
      </c>
    </row>
    <row r="10" spans="1:2">
      <c r="A10" s="290" t="s">
        <v>345</v>
      </c>
      <c r="B10" s="291">
        <v>24323689000153</v>
      </c>
    </row>
    <row r="11" spans="1:2">
      <c r="A11" s="290" t="s">
        <v>346</v>
      </c>
      <c r="B11" s="291">
        <v>32313421000169</v>
      </c>
    </row>
    <row r="12" spans="1:2">
      <c r="A12" s="290" t="s">
        <v>347</v>
      </c>
      <c r="B12" s="291">
        <v>7271776000195</v>
      </c>
    </row>
    <row r="13" spans="1:2">
      <c r="A13" s="290" t="s">
        <v>348</v>
      </c>
      <c r="B13" s="291">
        <v>61418042000131</v>
      </c>
    </row>
    <row r="14" spans="1:2">
      <c r="A14" s="290" t="s">
        <v>349</v>
      </c>
      <c r="B14" s="291">
        <v>11857102000144</v>
      </c>
    </row>
    <row r="15" spans="1:2">
      <c r="A15" s="290" t="s">
        <v>350</v>
      </c>
      <c r="B15" s="291">
        <v>21514919000173</v>
      </c>
    </row>
    <row r="16" spans="1:2">
      <c r="A16" s="290" t="s">
        <v>351</v>
      </c>
      <c r="B16" s="291">
        <v>10925115000140</v>
      </c>
    </row>
    <row r="17" spans="1:2">
      <c r="A17" s="290" t="s">
        <v>352</v>
      </c>
      <c r="B17" s="291">
        <v>3061922000105</v>
      </c>
    </row>
    <row r="18" spans="1:2">
      <c r="A18" s="290" t="s">
        <v>353</v>
      </c>
      <c r="B18" s="291">
        <v>18800600000108</v>
      </c>
    </row>
    <row r="19" spans="1:2">
      <c r="A19" s="290" t="s">
        <v>354</v>
      </c>
      <c r="B19" s="291">
        <v>68583954000108</v>
      </c>
    </row>
    <row r="20" spans="1:2">
      <c r="A20" s="290" t="s">
        <v>355</v>
      </c>
      <c r="B20" s="291">
        <v>13913148000169</v>
      </c>
    </row>
    <row r="21" spans="1:2">
      <c r="A21" s="290" t="s">
        <v>356</v>
      </c>
      <c r="B21" s="291">
        <v>85822000112</v>
      </c>
    </row>
    <row r="22" spans="1:2">
      <c r="A22" s="290" t="s">
        <v>357</v>
      </c>
      <c r="B22" s="291">
        <v>85822000112</v>
      </c>
    </row>
    <row r="23" spans="1:2">
      <c r="A23" s="290" t="s">
        <v>358</v>
      </c>
      <c r="B23" s="291">
        <v>31027407000136</v>
      </c>
    </row>
    <row r="24" spans="1:2">
      <c r="A24" s="290" t="s">
        <v>359</v>
      </c>
      <c r="B24" s="291">
        <v>6022597000151</v>
      </c>
    </row>
    <row r="25" spans="1:2">
      <c r="A25" s="290" t="s">
        <v>360</v>
      </c>
      <c r="B25" s="292" t="s">
        <v>361</v>
      </c>
    </row>
    <row r="26" spans="1:2">
      <c r="A26" s="290" t="s">
        <v>362</v>
      </c>
      <c r="B26" s="292" t="s">
        <v>363</v>
      </c>
    </row>
    <row r="27" spans="1:2">
      <c r="A27" s="290" t="s">
        <v>364</v>
      </c>
      <c r="B27" s="291">
        <v>673404000146</v>
      </c>
    </row>
    <row r="28" spans="1:2">
      <c r="A28" s="290" t="s">
        <v>365</v>
      </c>
      <c r="B28" s="292"/>
    </row>
    <row r="29" spans="1:2">
      <c r="A29" s="290" t="s">
        <v>366</v>
      </c>
      <c r="B29" s="292"/>
    </row>
    <row r="30" spans="1:2">
      <c r="A30" s="290" t="s">
        <v>367</v>
      </c>
      <c r="B30" s="291">
        <v>89171417000120</v>
      </c>
    </row>
    <row r="31" spans="1:2">
      <c r="A31" s="290" t="s">
        <v>368</v>
      </c>
      <c r="B31" s="291">
        <v>4752237000180</v>
      </c>
    </row>
    <row r="32" spans="1:2">
      <c r="A32" s="290" t="s">
        <v>369</v>
      </c>
      <c r="B32" s="291">
        <v>60619202003406</v>
      </c>
    </row>
    <row r="33" spans="1:2">
      <c r="A33" s="290" t="s">
        <v>370</v>
      </c>
      <c r="B33" s="291">
        <v>19828567000189</v>
      </c>
    </row>
    <row r="34" spans="1:2">
      <c r="A34" s="290" t="s">
        <v>371</v>
      </c>
      <c r="B34" s="291">
        <v>19828567000189</v>
      </c>
    </row>
    <row r="35" spans="1:2">
      <c r="A35" s="290" t="s">
        <v>372</v>
      </c>
      <c r="B35" s="292"/>
    </row>
    <row r="36" spans="1:2">
      <c r="A36" s="290" t="s">
        <v>373</v>
      </c>
      <c r="B36" s="291">
        <v>30757115000196</v>
      </c>
    </row>
    <row r="37" spans="1:2">
      <c r="A37" s="290" t="s">
        <v>374</v>
      </c>
      <c r="B37" s="292" t="s">
        <v>375</v>
      </c>
    </row>
    <row r="38" spans="1:2">
      <c r="A38" s="290" t="s">
        <v>376</v>
      </c>
      <c r="B38" s="291">
        <v>26081370000194</v>
      </c>
    </row>
    <row r="39" spans="1:2">
      <c r="A39" s="290" t="s">
        <v>377</v>
      </c>
      <c r="B39" s="292"/>
    </row>
    <row r="40" spans="1:2">
      <c r="A40" s="290" t="s">
        <v>378</v>
      </c>
      <c r="B40" s="292"/>
    </row>
    <row r="41" spans="1:2">
      <c r="A41" s="290" t="s">
        <v>379</v>
      </c>
      <c r="B41" s="292"/>
    </row>
    <row r="42" spans="1:2">
      <c r="A42" s="290" t="s">
        <v>380</v>
      </c>
      <c r="B42" s="291">
        <v>7366296000108</v>
      </c>
    </row>
    <row r="43" spans="1:2">
      <c r="A43" s="290" t="s">
        <v>381</v>
      </c>
      <c r="B43" s="291">
        <v>2830778000153</v>
      </c>
    </row>
    <row r="44" spans="1:2">
      <c r="A44" s="290" t="s">
        <v>382</v>
      </c>
      <c r="B44" s="291">
        <v>6027816000276</v>
      </c>
    </row>
    <row r="45" spans="1:2">
      <c r="A45" s="290" t="s">
        <v>383</v>
      </c>
      <c r="B45" s="291">
        <v>40232258000138</v>
      </c>
    </row>
    <row r="46" spans="1:2">
      <c r="A46" s="290" t="s">
        <v>384</v>
      </c>
      <c r="B46" s="292"/>
    </row>
    <row r="47" spans="1:2">
      <c r="A47" s="290" t="s">
        <v>385</v>
      </c>
      <c r="B47" s="291">
        <v>87389086000174</v>
      </c>
    </row>
    <row r="48" spans="1:2">
      <c r="A48" s="290" t="s">
        <v>386</v>
      </c>
      <c r="B48" s="291">
        <v>12465226000147</v>
      </c>
    </row>
    <row r="49" spans="1:2">
      <c r="A49" s="290" t="s">
        <v>387</v>
      </c>
      <c r="B49" s="292"/>
    </row>
    <row r="50" spans="1:2">
      <c r="A50" s="290" t="s">
        <v>388</v>
      </c>
      <c r="B50" s="291">
        <v>26550803000103</v>
      </c>
    </row>
    <row r="51" spans="1:2">
      <c r="A51" s="290" t="s">
        <v>389</v>
      </c>
      <c r="B51" s="292"/>
    </row>
    <row r="52" spans="1:2">
      <c r="A52" s="290" t="s">
        <v>390</v>
      </c>
      <c r="B52" s="291">
        <v>24415461000193</v>
      </c>
    </row>
    <row r="53" spans="1:2">
      <c r="A53" s="290" t="s">
        <v>391</v>
      </c>
      <c r="B53" s="291">
        <v>14470588000151</v>
      </c>
    </row>
    <row r="54" spans="1:2">
      <c r="A54" s="290" t="s">
        <v>392</v>
      </c>
      <c r="B54" s="291">
        <v>11896538000142</v>
      </c>
    </row>
    <row r="55" spans="1:2">
      <c r="A55" s="290" t="s">
        <v>393</v>
      </c>
      <c r="B55" s="291">
        <v>11305089000463</v>
      </c>
    </row>
    <row r="56" spans="1:2">
      <c r="A56" s="290" t="s">
        <v>394</v>
      </c>
      <c r="B56" s="291">
        <v>20650862000177</v>
      </c>
    </row>
    <row r="57" spans="1:2">
      <c r="A57" s="290" t="s">
        <v>395</v>
      </c>
      <c r="B57" s="291">
        <v>18283401000161</v>
      </c>
    </row>
    <row r="58" spans="1:2">
      <c r="A58" s="290" t="s">
        <v>396</v>
      </c>
      <c r="B58" s="291">
        <v>8087373000153</v>
      </c>
    </row>
    <row r="59" spans="1:2">
      <c r="A59" s="290" t="s">
        <v>397</v>
      </c>
      <c r="B59" s="291">
        <v>18283401000161</v>
      </c>
    </row>
    <row r="60" spans="1:2">
      <c r="A60" s="290" t="s">
        <v>398</v>
      </c>
      <c r="B60" s="291">
        <v>16637920000155</v>
      </c>
    </row>
    <row r="61" spans="1:2">
      <c r="A61" s="290" t="s">
        <v>399</v>
      </c>
      <c r="B61" s="292"/>
    </row>
    <row r="62" spans="1:2">
      <c r="A62" s="290" t="s">
        <v>400</v>
      </c>
      <c r="B62" s="292"/>
    </row>
    <row r="63" spans="1:2">
      <c r="A63" s="290" t="s">
        <v>1564</v>
      </c>
      <c r="B63" s="292" t="s">
        <v>1724</v>
      </c>
    </row>
    <row r="64" spans="1:2">
      <c r="A64" s="290" t="s">
        <v>337</v>
      </c>
      <c r="B64" s="291">
        <v>4655157000106</v>
      </c>
    </row>
    <row r="65" spans="1:2">
      <c r="A65" s="290" t="s">
        <v>401</v>
      </c>
      <c r="B65" s="291">
        <v>29601926000114</v>
      </c>
    </row>
    <row r="66" spans="1:2">
      <c r="A66" s="290" t="s">
        <v>402</v>
      </c>
      <c r="B66" s="291">
        <v>4681111000242</v>
      </c>
    </row>
    <row r="67" spans="1:2">
      <c r="A67" s="290" t="s">
        <v>403</v>
      </c>
      <c r="B67" s="292" t="s">
        <v>404</v>
      </c>
    </row>
    <row r="68" spans="1:2">
      <c r="A68" s="290" t="s">
        <v>340</v>
      </c>
      <c r="B68" s="291">
        <v>14327454000267</v>
      </c>
    </row>
    <row r="69" spans="1:2">
      <c r="A69" s="290" t="s">
        <v>341</v>
      </c>
      <c r="B69" s="291">
        <v>7955424000159</v>
      </c>
    </row>
    <row r="70" spans="1:2">
      <c r="A70" s="290" t="s">
        <v>342</v>
      </c>
      <c r="B70" s="291">
        <v>5957860000131</v>
      </c>
    </row>
    <row r="71" spans="1:2">
      <c r="A71" s="290" t="s">
        <v>343</v>
      </c>
      <c r="B71" s="292"/>
    </row>
    <row r="72" spans="1:2">
      <c r="A72" s="290" t="s">
        <v>405</v>
      </c>
      <c r="B72" s="292" t="s">
        <v>406</v>
      </c>
    </row>
    <row r="73" spans="1:2">
      <c r="A73" s="290" t="s">
        <v>344</v>
      </c>
      <c r="B73" s="291">
        <v>27721364000117</v>
      </c>
    </row>
    <row r="74" spans="1:2">
      <c r="A74" s="290" t="s">
        <v>345</v>
      </c>
      <c r="B74" s="291">
        <v>24323689000153</v>
      </c>
    </row>
    <row r="75" spans="1:2">
      <c r="A75" s="290" t="s">
        <v>407</v>
      </c>
      <c r="B75" s="291">
        <v>32313421000169</v>
      </c>
    </row>
    <row r="76" spans="1:2">
      <c r="A76" s="290" t="s">
        <v>347</v>
      </c>
      <c r="B76" s="291">
        <v>7271776000195</v>
      </c>
    </row>
    <row r="77" spans="1:2">
      <c r="A77" s="290" t="s">
        <v>408</v>
      </c>
      <c r="B77" s="291">
        <v>61418042000131</v>
      </c>
    </row>
    <row r="78" spans="1:2">
      <c r="A78" s="290" t="s">
        <v>409</v>
      </c>
      <c r="B78" s="291">
        <v>11857102000144</v>
      </c>
    </row>
    <row r="79" spans="1:2">
      <c r="A79" s="290" t="s">
        <v>350</v>
      </c>
      <c r="B79" s="291">
        <v>21514919000173</v>
      </c>
    </row>
    <row r="80" spans="1:2">
      <c r="A80" s="290" t="s">
        <v>351</v>
      </c>
      <c r="B80" s="291">
        <v>10925115000140</v>
      </c>
    </row>
    <row r="81" spans="1:2">
      <c r="A81" s="290" t="s">
        <v>352</v>
      </c>
      <c r="B81" s="291">
        <v>3061922000105</v>
      </c>
    </row>
    <row r="82" spans="1:2">
      <c r="A82" s="290" t="s">
        <v>353</v>
      </c>
      <c r="B82" s="291">
        <v>18800600000108</v>
      </c>
    </row>
    <row r="83" spans="1:2">
      <c r="A83" s="290" t="s">
        <v>354</v>
      </c>
      <c r="B83" s="291">
        <v>68583954000108</v>
      </c>
    </row>
    <row r="84" spans="1:2">
      <c r="A84" s="290" t="s">
        <v>355</v>
      </c>
      <c r="B84" s="291">
        <v>13913148000169</v>
      </c>
    </row>
    <row r="85" spans="1:2">
      <c r="A85" s="290" t="s">
        <v>356</v>
      </c>
      <c r="B85" s="291">
        <v>85822000112</v>
      </c>
    </row>
    <row r="86" spans="1:2">
      <c r="A86" s="290" t="s">
        <v>357</v>
      </c>
      <c r="B86" s="291">
        <v>85822000112</v>
      </c>
    </row>
    <row r="87" spans="1:2">
      <c r="A87" s="290" t="s">
        <v>358</v>
      </c>
      <c r="B87" s="291">
        <v>31027407000136</v>
      </c>
    </row>
    <row r="88" spans="1:2">
      <c r="A88" s="290" t="s">
        <v>410</v>
      </c>
      <c r="B88" s="291" t="s">
        <v>411</v>
      </c>
    </row>
    <row r="89" spans="1:2">
      <c r="A89" s="290" t="s">
        <v>412</v>
      </c>
      <c r="B89" s="292" t="s">
        <v>361</v>
      </c>
    </row>
    <row r="90" spans="1:2">
      <c r="A90" s="290" t="s">
        <v>413</v>
      </c>
      <c r="B90" s="292" t="s">
        <v>363</v>
      </c>
    </row>
    <row r="91" spans="1:2">
      <c r="A91" s="290" t="s">
        <v>364</v>
      </c>
      <c r="B91" s="291">
        <v>673404000146</v>
      </c>
    </row>
    <row r="92" spans="1:2">
      <c r="A92" s="290" t="s">
        <v>414</v>
      </c>
      <c r="B92" s="292" t="s">
        <v>415</v>
      </c>
    </row>
    <row r="93" spans="1:2">
      <c r="A93" s="290" t="s">
        <v>366</v>
      </c>
      <c r="B93" s="292"/>
    </row>
    <row r="94" spans="1:2">
      <c r="A94" s="290" t="s">
        <v>367</v>
      </c>
      <c r="B94" s="291">
        <v>89171417000120</v>
      </c>
    </row>
    <row r="95" spans="1:2">
      <c r="A95" s="290" t="s">
        <v>368</v>
      </c>
      <c r="B95" s="291">
        <v>4752237000180</v>
      </c>
    </row>
    <row r="96" spans="1:2">
      <c r="A96" s="290" t="s">
        <v>369</v>
      </c>
      <c r="B96" s="291">
        <v>60619202003406</v>
      </c>
    </row>
    <row r="97" spans="1:2">
      <c r="A97" s="290" t="s">
        <v>370</v>
      </c>
      <c r="B97" s="291">
        <v>19828567000189</v>
      </c>
    </row>
    <row r="98" spans="1:2">
      <c r="A98" s="290" t="s">
        <v>371</v>
      </c>
      <c r="B98" s="291">
        <v>19828567000189</v>
      </c>
    </row>
    <row r="99" spans="1:2">
      <c r="A99" s="290" t="s">
        <v>372</v>
      </c>
      <c r="B99" s="292"/>
    </row>
    <row r="100" spans="1:2">
      <c r="A100" s="290" t="s">
        <v>373</v>
      </c>
      <c r="B100" s="291">
        <v>30757115000196</v>
      </c>
    </row>
    <row r="101" spans="1:2">
      <c r="A101" s="290" t="s">
        <v>374</v>
      </c>
      <c r="B101" s="292" t="s">
        <v>375</v>
      </c>
    </row>
    <row r="102" spans="1:2">
      <c r="A102" s="290" t="s">
        <v>376</v>
      </c>
      <c r="B102" s="291">
        <v>26081370000194</v>
      </c>
    </row>
    <row r="103" spans="1:2">
      <c r="A103" s="290" t="s">
        <v>377</v>
      </c>
      <c r="B103" s="292"/>
    </row>
    <row r="104" spans="1:2">
      <c r="A104" s="290" t="s">
        <v>378</v>
      </c>
      <c r="B104" s="292"/>
    </row>
    <row r="105" spans="1:2">
      <c r="A105" s="290" t="s">
        <v>379</v>
      </c>
      <c r="B105" s="292"/>
    </row>
    <row r="106" spans="1:2">
      <c r="A106" s="290" t="s">
        <v>416</v>
      </c>
      <c r="B106" s="291">
        <v>7366296000108</v>
      </c>
    </row>
    <row r="107" spans="1:2">
      <c r="A107" s="290" t="s">
        <v>381</v>
      </c>
      <c r="B107" s="291">
        <v>2830778000153</v>
      </c>
    </row>
    <row r="108" spans="1:2">
      <c r="A108" s="290" t="s">
        <v>417</v>
      </c>
      <c r="B108" s="291">
        <v>6027816000276</v>
      </c>
    </row>
    <row r="109" spans="1:2">
      <c r="A109" s="290" t="s">
        <v>383</v>
      </c>
      <c r="B109" s="291">
        <v>40232258000138</v>
      </c>
    </row>
    <row r="110" spans="1:2">
      <c r="A110" s="290" t="s">
        <v>418</v>
      </c>
      <c r="B110" s="292" t="s">
        <v>419</v>
      </c>
    </row>
    <row r="111" spans="1:2">
      <c r="A111" s="290" t="s">
        <v>420</v>
      </c>
      <c r="B111" s="291">
        <v>87389086000174</v>
      </c>
    </row>
    <row r="112" spans="1:2">
      <c r="A112" s="290" t="s">
        <v>386</v>
      </c>
      <c r="B112" s="291">
        <v>12465226000147</v>
      </c>
    </row>
    <row r="113" spans="1:2">
      <c r="A113" s="290" t="s">
        <v>387</v>
      </c>
      <c r="B113" s="292"/>
    </row>
    <row r="114" spans="1:2">
      <c r="A114" s="290" t="s">
        <v>388</v>
      </c>
      <c r="B114" s="291">
        <v>26550803000103</v>
      </c>
    </row>
    <row r="115" spans="1:2">
      <c r="A115" s="290" t="s">
        <v>421</v>
      </c>
      <c r="B115" s="292" t="s">
        <v>422</v>
      </c>
    </row>
    <row r="116" spans="1:2">
      <c r="A116" s="290" t="s">
        <v>423</v>
      </c>
      <c r="B116" s="291">
        <v>24415461000193</v>
      </c>
    </row>
    <row r="117" spans="1:2">
      <c r="A117" s="290" t="s">
        <v>391</v>
      </c>
      <c r="B117" s="291">
        <v>14470588000151</v>
      </c>
    </row>
    <row r="118" spans="1:2">
      <c r="A118" s="290" t="s">
        <v>392</v>
      </c>
      <c r="B118" s="291">
        <v>11896538000142</v>
      </c>
    </row>
    <row r="119" spans="1:2">
      <c r="A119" s="290" t="s">
        <v>424</v>
      </c>
      <c r="B119" s="291">
        <v>11305089000463</v>
      </c>
    </row>
    <row r="120" spans="1:2">
      <c r="A120" s="290" t="s">
        <v>394</v>
      </c>
      <c r="B120" s="291">
        <v>20650862000177</v>
      </c>
    </row>
    <row r="121" spans="1:2">
      <c r="A121" s="290" t="s">
        <v>395</v>
      </c>
      <c r="B121" s="291">
        <v>18283401000161</v>
      </c>
    </row>
    <row r="122" spans="1:2">
      <c r="A122" s="290" t="s">
        <v>396</v>
      </c>
      <c r="B122" s="291">
        <v>8087373000153</v>
      </c>
    </row>
    <row r="123" spans="1:2">
      <c r="A123" s="290" t="s">
        <v>425</v>
      </c>
      <c r="B123" s="291">
        <v>18283401000161</v>
      </c>
    </row>
    <row r="124" spans="1:2">
      <c r="A124" s="290" t="s">
        <v>426</v>
      </c>
      <c r="B124" s="291">
        <v>16637920000155</v>
      </c>
    </row>
    <row r="125" spans="1:2">
      <c r="A125" s="290" t="s">
        <v>427</v>
      </c>
      <c r="B125" s="292" t="s">
        <v>428</v>
      </c>
    </row>
    <row r="126" spans="1:2">
      <c r="A126" s="290" t="s">
        <v>400</v>
      </c>
      <c r="B126" s="292"/>
    </row>
    <row r="127" spans="1:2">
      <c r="A127" s="290" t="s">
        <v>429</v>
      </c>
      <c r="B127" s="292" t="s">
        <v>430</v>
      </c>
    </row>
    <row r="128" spans="1:2">
      <c r="A128" s="290" t="s">
        <v>431</v>
      </c>
      <c r="B128" s="292" t="s">
        <v>432</v>
      </c>
    </row>
    <row r="129" spans="1:2">
      <c r="A129" s="290" t="s">
        <v>433</v>
      </c>
      <c r="B129" s="292" t="s">
        <v>434</v>
      </c>
    </row>
    <row r="130" spans="1:2">
      <c r="A130" s="290" t="s">
        <v>435</v>
      </c>
      <c r="B130" s="292" t="s">
        <v>436</v>
      </c>
    </row>
    <row r="131" spans="1:2">
      <c r="A131" s="290" t="s">
        <v>437</v>
      </c>
      <c r="B131" s="292" t="s">
        <v>438</v>
      </c>
    </row>
    <row r="132" spans="1:2">
      <c r="A132" s="290" t="s">
        <v>439</v>
      </c>
      <c r="B132" s="292" t="s">
        <v>440</v>
      </c>
    </row>
    <row r="133" spans="1:2">
      <c r="A133" s="290" t="s">
        <v>441</v>
      </c>
      <c r="B133" s="292" t="s">
        <v>442</v>
      </c>
    </row>
    <row r="134" spans="1:2">
      <c r="A134" s="290" t="s">
        <v>443</v>
      </c>
      <c r="B134" s="292" t="s">
        <v>444</v>
      </c>
    </row>
    <row r="135" spans="1:2">
      <c r="A135" s="290" t="s">
        <v>445</v>
      </c>
      <c r="B135" s="292" t="s">
        <v>446</v>
      </c>
    </row>
    <row r="136" spans="1:2">
      <c r="A136" s="290" t="s">
        <v>447</v>
      </c>
      <c r="B136" s="292" t="s">
        <v>444</v>
      </c>
    </row>
    <row r="137" spans="1:2">
      <c r="A137" s="290" t="s">
        <v>448</v>
      </c>
      <c r="B137" s="292"/>
    </row>
    <row r="138" spans="1:2">
      <c r="A138" s="290" t="s">
        <v>449</v>
      </c>
      <c r="B138" s="292" t="s">
        <v>450</v>
      </c>
    </row>
    <row r="139" spans="1:2">
      <c r="A139" s="290" t="s">
        <v>451</v>
      </c>
      <c r="B139" s="292" t="s">
        <v>452</v>
      </c>
    </row>
    <row r="140" spans="1:2">
      <c r="A140" s="290" t="s">
        <v>453</v>
      </c>
      <c r="B140" s="292" t="s">
        <v>430</v>
      </c>
    </row>
    <row r="141" spans="1:2">
      <c r="A141" s="290" t="s">
        <v>454</v>
      </c>
      <c r="B141" s="292" t="s">
        <v>455</v>
      </c>
    </row>
    <row r="142" spans="1:2">
      <c r="A142" s="290" t="s">
        <v>456</v>
      </c>
      <c r="B142" s="292" t="s">
        <v>457</v>
      </c>
    </row>
    <row r="143" spans="1:2">
      <c r="A143" s="290" t="s">
        <v>458</v>
      </c>
      <c r="B143" s="292" t="s">
        <v>459</v>
      </c>
    </row>
    <row r="144" spans="1:2">
      <c r="A144" s="290" t="s">
        <v>460</v>
      </c>
      <c r="B144" s="292" t="s">
        <v>461</v>
      </c>
    </row>
    <row r="145" spans="1:2">
      <c r="A145" s="290" t="s">
        <v>462</v>
      </c>
      <c r="B145" s="292" t="s">
        <v>461</v>
      </c>
    </row>
    <row r="146" spans="1:2">
      <c r="A146" s="290" t="s">
        <v>463</v>
      </c>
      <c r="B146" s="292"/>
    </row>
    <row r="147" spans="1:2">
      <c r="A147" s="290" t="s">
        <v>464</v>
      </c>
      <c r="B147" s="292"/>
    </row>
    <row r="148" spans="1:2">
      <c r="A148" s="290" t="s">
        <v>465</v>
      </c>
      <c r="B148" s="292" t="s">
        <v>461</v>
      </c>
    </row>
    <row r="149" spans="1:2">
      <c r="A149" s="290" t="s">
        <v>466</v>
      </c>
      <c r="B149" s="292"/>
    </row>
    <row r="150" spans="1:2">
      <c r="A150" s="290" t="s">
        <v>467</v>
      </c>
      <c r="B150" s="292" t="s">
        <v>419</v>
      </c>
    </row>
    <row r="151" spans="1:2">
      <c r="A151" s="290" t="s">
        <v>468</v>
      </c>
      <c r="B151" s="292" t="s">
        <v>469</v>
      </c>
    </row>
    <row r="152" spans="1:2">
      <c r="A152" s="290" t="s">
        <v>470</v>
      </c>
      <c r="B152" s="292" t="s">
        <v>471</v>
      </c>
    </row>
    <row r="153" spans="1:2">
      <c r="A153" s="290" t="s">
        <v>472</v>
      </c>
      <c r="B153" s="292" t="s">
        <v>473</v>
      </c>
    </row>
    <row r="154" spans="1:2">
      <c r="A154" s="290" t="s">
        <v>474</v>
      </c>
      <c r="B154" s="292" t="s">
        <v>475</v>
      </c>
    </row>
    <row r="155" spans="1:2">
      <c r="A155" s="290" t="s">
        <v>476</v>
      </c>
      <c r="B155" s="292" t="s">
        <v>477</v>
      </c>
    </row>
    <row r="156" spans="1:2">
      <c r="A156" s="290" t="s">
        <v>478</v>
      </c>
      <c r="B156" s="292" t="s">
        <v>479</v>
      </c>
    </row>
    <row r="157" spans="1:2">
      <c r="A157" s="290" t="s">
        <v>480</v>
      </c>
      <c r="B157" s="292" t="s">
        <v>481</v>
      </c>
    </row>
    <row r="158" spans="1:2">
      <c r="A158" s="290" t="s">
        <v>482</v>
      </c>
      <c r="B158" s="292" t="s">
        <v>483</v>
      </c>
    </row>
    <row r="159" spans="1:2">
      <c r="A159" s="290" t="s">
        <v>484</v>
      </c>
      <c r="B159" s="292" t="s">
        <v>444</v>
      </c>
    </row>
    <row r="160" spans="1:2">
      <c r="A160" s="290" t="s">
        <v>485</v>
      </c>
      <c r="B160" s="292" t="s">
        <v>486</v>
      </c>
    </row>
    <row r="161" spans="1:2">
      <c r="A161" s="290" t="s">
        <v>487</v>
      </c>
      <c r="B161" s="292" t="s">
        <v>488</v>
      </c>
    </row>
    <row r="162" spans="1:2">
      <c r="A162" s="290" t="s">
        <v>489</v>
      </c>
      <c r="B162" s="292" t="s">
        <v>490</v>
      </c>
    </row>
    <row r="163" spans="1:2">
      <c r="A163" s="290" t="s">
        <v>491</v>
      </c>
      <c r="B163" s="292" t="s">
        <v>492</v>
      </c>
    </row>
    <row r="164" spans="1:2">
      <c r="A164" s="290" t="s">
        <v>493</v>
      </c>
      <c r="B164" s="292" t="s">
        <v>494</v>
      </c>
    </row>
    <row r="165" spans="1:2">
      <c r="A165" s="290" t="s">
        <v>495</v>
      </c>
      <c r="B165" s="292" t="s">
        <v>496</v>
      </c>
    </row>
    <row r="166" spans="1:2">
      <c r="A166" s="290" t="s">
        <v>497</v>
      </c>
      <c r="B166" s="292" t="s">
        <v>498</v>
      </c>
    </row>
    <row r="167" spans="1:2">
      <c r="A167" s="290" t="s">
        <v>499</v>
      </c>
      <c r="B167" s="292" t="s">
        <v>500</v>
      </c>
    </row>
    <row r="168" spans="1:2">
      <c r="A168" s="290" t="s">
        <v>501</v>
      </c>
      <c r="B168" s="292" t="s">
        <v>502</v>
      </c>
    </row>
    <row r="169" spans="1:2">
      <c r="A169" s="290" t="s">
        <v>503</v>
      </c>
      <c r="B169" s="292" t="s">
        <v>361</v>
      </c>
    </row>
    <row r="170" spans="1:2">
      <c r="A170" s="290" t="s">
        <v>504</v>
      </c>
      <c r="B170" s="292" t="s">
        <v>505</v>
      </c>
    </row>
    <row r="171" spans="1:2">
      <c r="A171" s="290" t="s">
        <v>409</v>
      </c>
      <c r="B171" s="291">
        <v>11857102000144</v>
      </c>
    </row>
    <row r="172" spans="1:2">
      <c r="A172" s="290" t="s">
        <v>506</v>
      </c>
      <c r="B172" s="292" t="s">
        <v>483</v>
      </c>
    </row>
    <row r="173" spans="1:2">
      <c r="A173" s="290" t="s">
        <v>507</v>
      </c>
      <c r="B173" s="292" t="s">
        <v>508</v>
      </c>
    </row>
    <row r="174" spans="1:2">
      <c r="A174" s="290" t="s">
        <v>509</v>
      </c>
      <c r="B174" s="292" t="s">
        <v>510</v>
      </c>
    </row>
    <row r="175" spans="1:2">
      <c r="A175" s="290" t="s">
        <v>511</v>
      </c>
      <c r="B175" s="292" t="s">
        <v>512</v>
      </c>
    </row>
    <row r="176" spans="1:2">
      <c r="A176" s="290" t="s">
        <v>513</v>
      </c>
      <c r="B176" s="292" t="s">
        <v>496</v>
      </c>
    </row>
    <row r="177" spans="1:2">
      <c r="A177" s="290" t="s">
        <v>514</v>
      </c>
      <c r="B177" s="292" t="s">
        <v>515</v>
      </c>
    </row>
    <row r="178" spans="1:2">
      <c r="A178" s="290" t="s">
        <v>516</v>
      </c>
      <c r="B178" s="292" t="s">
        <v>450</v>
      </c>
    </row>
    <row r="179" spans="1:2">
      <c r="A179" s="290" t="s">
        <v>517</v>
      </c>
      <c r="B179" s="292" t="s">
        <v>518</v>
      </c>
    </row>
    <row r="180" spans="1:2">
      <c r="A180" s="290" t="s">
        <v>519</v>
      </c>
      <c r="B180" s="292" t="s">
        <v>520</v>
      </c>
    </row>
    <row r="181" spans="1:2">
      <c r="A181" s="290" t="s">
        <v>521</v>
      </c>
      <c r="B181" s="292" t="s">
        <v>522</v>
      </c>
    </row>
    <row r="182" spans="1:2">
      <c r="A182" s="290" t="s">
        <v>523</v>
      </c>
      <c r="B182" s="292" t="s">
        <v>524</v>
      </c>
    </row>
    <row r="183" spans="1:2">
      <c r="A183" s="290" t="s">
        <v>405</v>
      </c>
      <c r="B183" s="292" t="s">
        <v>406</v>
      </c>
    </row>
    <row r="184" spans="1:2">
      <c r="A184" s="290" t="s">
        <v>525</v>
      </c>
      <c r="B184" s="292" t="s">
        <v>428</v>
      </c>
    </row>
    <row r="185" spans="1:2">
      <c r="A185" s="290" t="s">
        <v>526</v>
      </c>
      <c r="B185" s="292" t="s">
        <v>527</v>
      </c>
    </row>
    <row r="186" spans="1:2">
      <c r="A186" s="290" t="s">
        <v>528</v>
      </c>
      <c r="B186" s="291">
        <v>87389086000174</v>
      </c>
    </row>
    <row r="187" spans="1:2">
      <c r="A187" s="290" t="s">
        <v>529</v>
      </c>
      <c r="B187" s="292" t="s">
        <v>444</v>
      </c>
    </row>
    <row r="188" spans="1:2">
      <c r="A188" s="290" t="s">
        <v>530</v>
      </c>
      <c r="B188" s="292" t="s">
        <v>444</v>
      </c>
    </row>
    <row r="189" spans="1:2">
      <c r="A189" s="290" t="s">
        <v>531</v>
      </c>
      <c r="B189" s="292" t="s">
        <v>532</v>
      </c>
    </row>
    <row r="190" spans="1:2">
      <c r="A190" s="290" t="s">
        <v>533</v>
      </c>
      <c r="B190" s="292" t="s">
        <v>534</v>
      </c>
    </row>
    <row r="191" spans="1:2">
      <c r="A191" s="290" t="s">
        <v>535</v>
      </c>
      <c r="B191" s="292" t="s">
        <v>536</v>
      </c>
    </row>
    <row r="192" spans="1:2">
      <c r="A192" s="290" t="s">
        <v>537</v>
      </c>
      <c r="B192" s="292" t="s">
        <v>461</v>
      </c>
    </row>
    <row r="193" spans="1:2">
      <c r="A193" s="290" t="s">
        <v>538</v>
      </c>
      <c r="B193" s="292" t="s">
        <v>461</v>
      </c>
    </row>
    <row r="194" spans="1:2">
      <c r="A194" s="290" t="s">
        <v>539</v>
      </c>
      <c r="B194" s="293">
        <v>10828</v>
      </c>
    </row>
    <row r="195" spans="1:2">
      <c r="A195" s="290" t="s">
        <v>540</v>
      </c>
      <c r="B195" s="292" t="s">
        <v>527</v>
      </c>
    </row>
    <row r="196" spans="1:2">
      <c r="A196" s="290" t="s">
        <v>541</v>
      </c>
      <c r="B196" s="291">
        <v>85822000112</v>
      </c>
    </row>
    <row r="197" spans="1:2">
      <c r="A197" s="290" t="s">
        <v>542</v>
      </c>
      <c r="B197" s="292" t="s">
        <v>543</v>
      </c>
    </row>
    <row r="198" spans="1:2">
      <c r="A198" s="290" t="s">
        <v>544</v>
      </c>
      <c r="B198" s="292" t="s">
        <v>545</v>
      </c>
    </row>
    <row r="199" spans="1:2">
      <c r="A199" s="290" t="s">
        <v>546</v>
      </c>
      <c r="B199" s="292" t="s">
        <v>547</v>
      </c>
    </row>
    <row r="200" spans="1:2">
      <c r="A200" s="290" t="s">
        <v>548</v>
      </c>
      <c r="B200" s="292" t="s">
        <v>549</v>
      </c>
    </row>
    <row r="201" spans="1:2">
      <c r="A201" s="290" t="s">
        <v>550</v>
      </c>
      <c r="B201" s="292" t="s">
        <v>551</v>
      </c>
    </row>
    <row r="202" spans="1:2">
      <c r="A202" s="290" t="s">
        <v>552</v>
      </c>
      <c r="B202" s="292" t="s">
        <v>553</v>
      </c>
    </row>
    <row r="203" spans="1:2">
      <c r="A203" s="290" t="s">
        <v>554</v>
      </c>
      <c r="B203" s="292" t="s">
        <v>555</v>
      </c>
    </row>
    <row r="204" spans="1:2">
      <c r="A204" s="290" t="s">
        <v>556</v>
      </c>
      <c r="B204" s="292" t="s">
        <v>557</v>
      </c>
    </row>
    <row r="205" spans="1:2">
      <c r="A205" s="290" t="s">
        <v>558</v>
      </c>
      <c r="B205" s="292" t="s">
        <v>559</v>
      </c>
    </row>
    <row r="206" spans="1:2">
      <c r="A206" s="290" t="s">
        <v>560</v>
      </c>
      <c r="B206" s="292" t="s">
        <v>561</v>
      </c>
    </row>
    <row r="207" spans="1:2">
      <c r="A207" s="290" t="s">
        <v>562</v>
      </c>
      <c r="B207" s="292" t="s">
        <v>563</v>
      </c>
    </row>
    <row r="208" spans="1:2">
      <c r="A208" s="290" t="s">
        <v>564</v>
      </c>
      <c r="B208" s="292" t="s">
        <v>543</v>
      </c>
    </row>
    <row r="209" spans="1:2">
      <c r="A209" s="290" t="s">
        <v>565</v>
      </c>
      <c r="B209" s="292" t="s">
        <v>566</v>
      </c>
    </row>
    <row r="210" spans="1:2">
      <c r="A210" s="290" t="s">
        <v>567</v>
      </c>
      <c r="B210" s="292" t="s">
        <v>568</v>
      </c>
    </row>
    <row r="211" spans="1:2">
      <c r="A211" s="290" t="s">
        <v>569</v>
      </c>
      <c r="B211" s="292" t="s">
        <v>570</v>
      </c>
    </row>
    <row r="212" spans="1:2">
      <c r="A212" s="290" t="s">
        <v>571</v>
      </c>
      <c r="B212" s="292" t="s">
        <v>572</v>
      </c>
    </row>
    <row r="213" spans="1:2">
      <c r="A213" s="290" t="s">
        <v>573</v>
      </c>
      <c r="B213" s="292" t="s">
        <v>574</v>
      </c>
    </row>
    <row r="214" spans="1:2">
      <c r="A214" s="290" t="s">
        <v>575</v>
      </c>
      <c r="B214" s="292" t="s">
        <v>576</v>
      </c>
    </row>
    <row r="215" spans="1:2">
      <c r="A215" s="290" t="s">
        <v>577</v>
      </c>
      <c r="B215" s="292" t="s">
        <v>578</v>
      </c>
    </row>
    <row r="216" spans="1:2">
      <c r="A216" s="290" t="s">
        <v>579</v>
      </c>
      <c r="B216" s="292" t="s">
        <v>580</v>
      </c>
    </row>
    <row r="217" spans="1:2">
      <c r="A217" s="290" t="s">
        <v>581</v>
      </c>
      <c r="B217" s="292" t="s">
        <v>582</v>
      </c>
    </row>
    <row r="218" spans="1:2">
      <c r="A218" s="290" t="s">
        <v>583</v>
      </c>
      <c r="B218" s="292" t="s">
        <v>584</v>
      </c>
    </row>
    <row r="219" spans="1:2">
      <c r="A219" s="290" t="s">
        <v>585</v>
      </c>
      <c r="B219" s="292" t="s">
        <v>586</v>
      </c>
    </row>
    <row r="220" spans="1:2">
      <c r="A220" s="290" t="s">
        <v>587</v>
      </c>
      <c r="B220" s="292" t="s">
        <v>588</v>
      </c>
    </row>
    <row r="221" spans="1:2">
      <c r="A221" s="290" t="s">
        <v>589</v>
      </c>
      <c r="B221" s="292" t="s">
        <v>590</v>
      </c>
    </row>
    <row r="222" spans="1:2">
      <c r="A222" s="290" t="s">
        <v>591</v>
      </c>
      <c r="B222" s="292" t="s">
        <v>592</v>
      </c>
    </row>
    <row r="223" spans="1:2">
      <c r="A223" s="290" t="s">
        <v>593</v>
      </c>
      <c r="B223" s="292" t="s">
        <v>594</v>
      </c>
    </row>
    <row r="224" spans="1:2">
      <c r="A224" s="290" t="s">
        <v>595</v>
      </c>
      <c r="B224" s="292" t="s">
        <v>596</v>
      </c>
    </row>
    <row r="225" spans="1:2">
      <c r="A225" s="290" t="s">
        <v>597</v>
      </c>
      <c r="B225" s="292" t="s">
        <v>598</v>
      </c>
    </row>
    <row r="226" spans="1:2">
      <c r="A226" s="290" t="s">
        <v>599</v>
      </c>
      <c r="B226" s="292" t="s">
        <v>600</v>
      </c>
    </row>
    <row r="227" spans="1:2">
      <c r="A227" s="290" t="s">
        <v>601</v>
      </c>
      <c r="B227" s="292" t="s">
        <v>602</v>
      </c>
    </row>
    <row r="228" spans="1:2">
      <c r="A228" s="290" t="s">
        <v>603</v>
      </c>
      <c r="B228" s="292" t="s">
        <v>604</v>
      </c>
    </row>
    <row r="229" spans="1:2">
      <c r="A229" s="290" t="s">
        <v>605</v>
      </c>
      <c r="B229" s="292" t="s">
        <v>606</v>
      </c>
    </row>
    <row r="230" spans="1:2">
      <c r="A230" s="290" t="s">
        <v>607</v>
      </c>
      <c r="B230" s="292" t="s">
        <v>608</v>
      </c>
    </row>
    <row r="231" spans="1:2">
      <c r="A231" s="290" t="s">
        <v>609</v>
      </c>
      <c r="B231" s="292" t="s">
        <v>610</v>
      </c>
    </row>
    <row r="232" spans="1:2">
      <c r="A232" s="290" t="s">
        <v>611</v>
      </c>
      <c r="B232" s="292" t="s">
        <v>612</v>
      </c>
    </row>
    <row r="233" spans="1:2">
      <c r="A233" s="290" t="s">
        <v>613</v>
      </c>
      <c r="B233" s="292" t="s">
        <v>614</v>
      </c>
    </row>
    <row r="234" spans="1:2">
      <c r="A234" s="290" t="s">
        <v>615</v>
      </c>
      <c r="B234" s="292" t="s">
        <v>616</v>
      </c>
    </row>
    <row r="235" spans="1:2">
      <c r="A235" s="290" t="s">
        <v>617</v>
      </c>
      <c r="B235" s="292" t="s">
        <v>618</v>
      </c>
    </row>
    <row r="236" spans="1:2">
      <c r="A236" s="290" t="s">
        <v>619</v>
      </c>
      <c r="B236" s="292" t="s">
        <v>620</v>
      </c>
    </row>
    <row r="237" spans="1:2">
      <c r="A237" s="290" t="s">
        <v>621</v>
      </c>
      <c r="B237" s="292" t="s">
        <v>622</v>
      </c>
    </row>
    <row r="238" spans="1:2">
      <c r="A238" s="290" t="s">
        <v>623</v>
      </c>
      <c r="B238" s="292" t="s">
        <v>624</v>
      </c>
    </row>
    <row r="239" spans="1:2">
      <c r="A239" s="290" t="s">
        <v>625</v>
      </c>
      <c r="B239" s="292" t="s">
        <v>626</v>
      </c>
    </row>
    <row r="240" spans="1:2">
      <c r="A240" s="290" t="s">
        <v>627</v>
      </c>
      <c r="B240" s="292" t="s">
        <v>628</v>
      </c>
    </row>
    <row r="241" spans="1:2">
      <c r="A241" s="290" t="s">
        <v>629</v>
      </c>
      <c r="B241" s="292" t="s">
        <v>630</v>
      </c>
    </row>
    <row r="242" spans="1:2">
      <c r="A242" s="290" t="s">
        <v>631</v>
      </c>
      <c r="B242" s="292" t="s">
        <v>632</v>
      </c>
    </row>
    <row r="243" spans="1:2">
      <c r="A243" s="290" t="s">
        <v>633</v>
      </c>
      <c r="B243" s="292" t="s">
        <v>634</v>
      </c>
    </row>
    <row r="244" spans="1:2">
      <c r="A244" s="290" t="s">
        <v>635</v>
      </c>
      <c r="B244" s="292" t="s">
        <v>636</v>
      </c>
    </row>
    <row r="245" spans="1:2">
      <c r="A245" s="290" t="s">
        <v>637</v>
      </c>
      <c r="B245" s="292" t="s">
        <v>481</v>
      </c>
    </row>
    <row r="246" spans="1:2">
      <c r="A246" s="294" t="s">
        <v>638</v>
      </c>
      <c r="B246" s="295" t="s">
        <v>1725</v>
      </c>
    </row>
    <row r="247" spans="1:2">
      <c r="A247" s="290" t="s">
        <v>639</v>
      </c>
      <c r="B247" s="292" t="s">
        <v>640</v>
      </c>
    </row>
    <row r="248" spans="1:2">
      <c r="A248" s="290" t="s">
        <v>641</v>
      </c>
      <c r="B248" s="292" t="s">
        <v>642</v>
      </c>
    </row>
    <row r="249" spans="1:2">
      <c r="A249" s="290" t="s">
        <v>643</v>
      </c>
      <c r="B249" s="292" t="s">
        <v>644</v>
      </c>
    </row>
    <row r="250" spans="1:2">
      <c r="A250" s="290" t="s">
        <v>645</v>
      </c>
      <c r="B250" s="292" t="s">
        <v>646</v>
      </c>
    </row>
    <row r="251" spans="1:2">
      <c r="A251" s="290" t="s">
        <v>647</v>
      </c>
      <c r="B251" s="292" t="s">
        <v>648</v>
      </c>
    </row>
    <row r="252" spans="1:2">
      <c r="A252" s="290" t="s">
        <v>649</v>
      </c>
      <c r="B252" s="292" t="s">
        <v>650</v>
      </c>
    </row>
    <row r="253" spans="1:2">
      <c r="A253" s="290" t="s">
        <v>651</v>
      </c>
      <c r="B253" s="292" t="s">
        <v>652</v>
      </c>
    </row>
    <row r="254" spans="1:2">
      <c r="A254" s="290" t="s">
        <v>653</v>
      </c>
      <c r="B254" s="292" t="s">
        <v>654</v>
      </c>
    </row>
    <row r="255" spans="1:2">
      <c r="A255" s="290" t="s">
        <v>655</v>
      </c>
      <c r="B255" s="292" t="s">
        <v>656</v>
      </c>
    </row>
    <row r="256" spans="1:2">
      <c r="A256" s="290" t="s">
        <v>657</v>
      </c>
      <c r="B256" s="292" t="s">
        <v>658</v>
      </c>
    </row>
    <row r="257" spans="1:2">
      <c r="A257" s="290" t="s">
        <v>659</v>
      </c>
      <c r="B257" s="292" t="s">
        <v>660</v>
      </c>
    </row>
    <row r="258" spans="1:2">
      <c r="A258" s="290" t="s">
        <v>661</v>
      </c>
      <c r="B258" s="292" t="s">
        <v>662</v>
      </c>
    </row>
    <row r="259" spans="1:2">
      <c r="A259" s="290" t="s">
        <v>663</v>
      </c>
      <c r="B259" s="292" t="s">
        <v>664</v>
      </c>
    </row>
    <row r="260" spans="1:2">
      <c r="A260" s="290" t="s">
        <v>665</v>
      </c>
      <c r="B260" s="292" t="s">
        <v>666</v>
      </c>
    </row>
    <row r="261" spans="1:2">
      <c r="A261" s="290" t="s">
        <v>667</v>
      </c>
      <c r="B261" s="292" t="s">
        <v>668</v>
      </c>
    </row>
    <row r="262" spans="1:2">
      <c r="A262" s="290" t="s">
        <v>669</v>
      </c>
      <c r="B262" s="292" t="s">
        <v>670</v>
      </c>
    </row>
    <row r="263" spans="1:2">
      <c r="A263" s="290" t="s">
        <v>671</v>
      </c>
      <c r="B263" s="292" t="s">
        <v>672</v>
      </c>
    </row>
    <row r="264" spans="1:2">
      <c r="A264" s="290" t="s">
        <v>673</v>
      </c>
      <c r="B264" s="292" t="s">
        <v>674</v>
      </c>
    </row>
    <row r="265" spans="1:2">
      <c r="A265" s="290" t="s">
        <v>675</v>
      </c>
      <c r="B265" s="292" t="s">
        <v>676</v>
      </c>
    </row>
    <row r="266" spans="1:2">
      <c r="A266" s="290" t="s">
        <v>677</v>
      </c>
      <c r="B266" s="292" t="s">
        <v>678</v>
      </c>
    </row>
    <row r="267" spans="1:2">
      <c r="A267" s="290" t="s">
        <v>679</v>
      </c>
      <c r="B267" s="292" t="s">
        <v>680</v>
      </c>
    </row>
    <row r="268" spans="1:2">
      <c r="A268" s="290" t="s">
        <v>681</v>
      </c>
      <c r="B268" s="292" t="s">
        <v>682</v>
      </c>
    </row>
    <row r="269" spans="1:2">
      <c r="A269" s="290" t="s">
        <v>683</v>
      </c>
      <c r="B269" s="292" t="s">
        <v>684</v>
      </c>
    </row>
    <row r="270" spans="1:2">
      <c r="A270" s="290" t="s">
        <v>685</v>
      </c>
      <c r="B270" s="292" t="s">
        <v>686</v>
      </c>
    </row>
    <row r="271" spans="1:2">
      <c r="A271" s="290" t="s">
        <v>687</v>
      </c>
      <c r="B271" s="292" t="s">
        <v>688</v>
      </c>
    </row>
    <row r="272" spans="1:2">
      <c r="A272" s="290" t="s">
        <v>689</v>
      </c>
      <c r="B272" s="292" t="s">
        <v>690</v>
      </c>
    </row>
    <row r="273" spans="1:2">
      <c r="A273" s="290" t="s">
        <v>691</v>
      </c>
      <c r="B273" s="292" t="s">
        <v>692</v>
      </c>
    </row>
    <row r="274" spans="1:2">
      <c r="A274" s="290" t="s">
        <v>693</v>
      </c>
      <c r="B274" s="292" t="s">
        <v>694</v>
      </c>
    </row>
    <row r="275" spans="1:2">
      <c r="A275" s="290" t="s">
        <v>695</v>
      </c>
      <c r="B275" s="292" t="s">
        <v>696</v>
      </c>
    </row>
    <row r="276" spans="1:2">
      <c r="A276" s="290" t="s">
        <v>697</v>
      </c>
      <c r="B276" s="292" t="s">
        <v>698</v>
      </c>
    </row>
    <row r="277" spans="1:2">
      <c r="A277" s="290" t="s">
        <v>699</v>
      </c>
      <c r="B277" s="292" t="s">
        <v>700</v>
      </c>
    </row>
    <row r="278" spans="1:2">
      <c r="A278" s="290" t="s">
        <v>691</v>
      </c>
      <c r="B278" s="292" t="s">
        <v>692</v>
      </c>
    </row>
    <row r="279" spans="1:2">
      <c r="A279" s="290" t="s">
        <v>701</v>
      </c>
      <c r="B279" s="292" t="s">
        <v>702</v>
      </c>
    </row>
    <row r="280" spans="1:2">
      <c r="A280" s="290" t="s">
        <v>703</v>
      </c>
      <c r="B280" s="292" t="s">
        <v>670</v>
      </c>
    </row>
    <row r="281" spans="1:2">
      <c r="A281" s="290" t="s">
        <v>671</v>
      </c>
      <c r="B281" s="292" t="s">
        <v>704</v>
      </c>
    </row>
    <row r="282" spans="1:2">
      <c r="A282" s="290" t="s">
        <v>705</v>
      </c>
      <c r="B282" s="292" t="s">
        <v>706</v>
      </c>
    </row>
    <row r="283" spans="1:2">
      <c r="A283" s="290" t="s">
        <v>683</v>
      </c>
      <c r="B283" s="292" t="s">
        <v>684</v>
      </c>
    </row>
    <row r="284" spans="1:2">
      <c r="A284" s="290" t="s">
        <v>689</v>
      </c>
      <c r="B284" s="292" t="s">
        <v>690</v>
      </c>
    </row>
    <row r="285" spans="1:2">
      <c r="A285" s="290" t="s">
        <v>685</v>
      </c>
      <c r="B285" s="292" t="s">
        <v>686</v>
      </c>
    </row>
    <row r="286" spans="1:2">
      <c r="A286" s="290" t="s">
        <v>647</v>
      </c>
      <c r="B286" s="292" t="s">
        <v>707</v>
      </c>
    </row>
    <row r="287" spans="1:2">
      <c r="A287" s="290" t="s">
        <v>661</v>
      </c>
      <c r="B287" s="292" t="s">
        <v>662</v>
      </c>
    </row>
    <row r="288" spans="1:2">
      <c r="A288" s="290" t="s">
        <v>663</v>
      </c>
      <c r="B288" s="292" t="s">
        <v>664</v>
      </c>
    </row>
    <row r="289" spans="1:2">
      <c r="A289" s="290" t="s">
        <v>643</v>
      </c>
      <c r="B289" s="292" t="s">
        <v>644</v>
      </c>
    </row>
    <row r="290" spans="1:2">
      <c r="A290" s="290" t="s">
        <v>649</v>
      </c>
      <c r="B290" s="292" t="s">
        <v>650</v>
      </c>
    </row>
    <row r="291" spans="1:2">
      <c r="A291" s="290" t="s">
        <v>653</v>
      </c>
      <c r="B291" s="292" t="s">
        <v>654</v>
      </c>
    </row>
    <row r="292" spans="1:2">
      <c r="A292" s="290" t="s">
        <v>665</v>
      </c>
      <c r="B292" s="292" t="s">
        <v>666</v>
      </c>
    </row>
    <row r="293" spans="1:2">
      <c r="A293" s="290" t="s">
        <v>677</v>
      </c>
      <c r="B293" s="292" t="s">
        <v>678</v>
      </c>
    </row>
    <row r="294" spans="1:2">
      <c r="A294" s="290" t="s">
        <v>708</v>
      </c>
      <c r="B294" s="292" t="s">
        <v>709</v>
      </c>
    </row>
    <row r="295" spans="1:2">
      <c r="A295" s="290" t="s">
        <v>710</v>
      </c>
      <c r="B295" s="292" t="s">
        <v>711</v>
      </c>
    </row>
    <row r="296" spans="1:2">
      <c r="A296" s="290" t="s">
        <v>712</v>
      </c>
      <c r="B296" s="292" t="s">
        <v>713</v>
      </c>
    </row>
    <row r="297" spans="1:2">
      <c r="A297" s="290" t="s">
        <v>714</v>
      </c>
      <c r="B297" s="292" t="s">
        <v>715</v>
      </c>
    </row>
    <row r="298" spans="1:2">
      <c r="A298" s="290" t="s">
        <v>716</v>
      </c>
      <c r="B298" s="292" t="s">
        <v>717</v>
      </c>
    </row>
    <row r="299" spans="1:2">
      <c r="A299" s="290" t="s">
        <v>718</v>
      </c>
      <c r="B299" s="292" t="s">
        <v>719</v>
      </c>
    </row>
    <row r="300" spans="1:2">
      <c r="A300" s="290" t="s">
        <v>720</v>
      </c>
      <c r="B300" s="292" t="s">
        <v>721</v>
      </c>
    </row>
    <row r="301" spans="1:2">
      <c r="A301" s="290" t="s">
        <v>722</v>
      </c>
      <c r="B301" s="292" t="s">
        <v>723</v>
      </c>
    </row>
    <row r="302" spans="1:2">
      <c r="A302" s="290" t="s">
        <v>724</v>
      </c>
      <c r="B302" s="292" t="s">
        <v>725</v>
      </c>
    </row>
    <row r="303" spans="1:2">
      <c r="A303" s="290" t="s">
        <v>726</v>
      </c>
      <c r="B303" s="292" t="s">
        <v>727</v>
      </c>
    </row>
    <row r="304" spans="1:2">
      <c r="A304" s="290" t="s">
        <v>728</v>
      </c>
      <c r="B304" s="292" t="s">
        <v>729</v>
      </c>
    </row>
    <row r="305" spans="1:2">
      <c r="A305" s="290" t="s">
        <v>730</v>
      </c>
      <c r="B305" s="292" t="s">
        <v>731</v>
      </c>
    </row>
    <row r="306" spans="1:2">
      <c r="A306" s="290" t="s">
        <v>732</v>
      </c>
      <c r="B306" s="292" t="s">
        <v>733</v>
      </c>
    </row>
    <row r="307" spans="1:2">
      <c r="A307" s="290" t="s">
        <v>734</v>
      </c>
      <c r="B307" s="292" t="s">
        <v>735</v>
      </c>
    </row>
    <row r="308" spans="1:2">
      <c r="A308" s="290" t="s">
        <v>736</v>
      </c>
      <c r="B308" s="292" t="s">
        <v>737</v>
      </c>
    </row>
    <row r="309" spans="1:2">
      <c r="A309" s="290" t="s">
        <v>738</v>
      </c>
      <c r="B309" s="292" t="s">
        <v>739</v>
      </c>
    </row>
    <row r="310" spans="1:2">
      <c r="A310" s="290" t="s">
        <v>740</v>
      </c>
      <c r="B310" s="292" t="s">
        <v>741</v>
      </c>
    </row>
    <row r="311" spans="1:2">
      <c r="A311" s="290" t="s">
        <v>742</v>
      </c>
      <c r="B311" s="292" t="s">
        <v>743</v>
      </c>
    </row>
    <row r="312" spans="1:2">
      <c r="A312" s="290" t="s">
        <v>744</v>
      </c>
      <c r="B312" s="292" t="s">
        <v>745</v>
      </c>
    </row>
    <row r="313" spans="1:2">
      <c r="A313" s="290" t="s">
        <v>746</v>
      </c>
      <c r="B313" s="292" t="s">
        <v>747</v>
      </c>
    </row>
    <row r="314" spans="1:2">
      <c r="A314" s="290" t="s">
        <v>748</v>
      </c>
      <c r="B314" s="292" t="s">
        <v>749</v>
      </c>
    </row>
    <row r="315" spans="1:2">
      <c r="A315" s="290" t="s">
        <v>750</v>
      </c>
      <c r="B315" s="292" t="s">
        <v>751</v>
      </c>
    </row>
    <row r="316" spans="1:2">
      <c r="A316" s="290" t="s">
        <v>752</v>
      </c>
      <c r="B316" s="292" t="s">
        <v>753</v>
      </c>
    </row>
    <row r="317" spans="1:2">
      <c r="A317" s="290" t="s">
        <v>754</v>
      </c>
      <c r="B317" s="292" t="s">
        <v>755</v>
      </c>
    </row>
    <row r="318" spans="1:2">
      <c r="A318" s="290" t="s">
        <v>756</v>
      </c>
      <c r="B318" s="292" t="s">
        <v>757</v>
      </c>
    </row>
    <row r="319" spans="1:2">
      <c r="A319" s="290" t="s">
        <v>758</v>
      </c>
      <c r="B319" s="292" t="s">
        <v>759</v>
      </c>
    </row>
    <row r="320" spans="1:2">
      <c r="A320" s="290" t="s">
        <v>760</v>
      </c>
      <c r="B320" s="292" t="s">
        <v>761</v>
      </c>
    </row>
    <row r="321" spans="1:2">
      <c r="A321" s="290" t="s">
        <v>762</v>
      </c>
      <c r="B321" s="292" t="s">
        <v>763</v>
      </c>
    </row>
    <row r="322" spans="1:2">
      <c r="A322" s="290" t="s">
        <v>764</v>
      </c>
      <c r="B322" s="292" t="s">
        <v>765</v>
      </c>
    </row>
    <row r="323" spans="1:2">
      <c r="A323" s="290" t="s">
        <v>766</v>
      </c>
      <c r="B323" s="292" t="s">
        <v>725</v>
      </c>
    </row>
    <row r="324" spans="1:2">
      <c r="A324" s="290" t="s">
        <v>767</v>
      </c>
      <c r="B324" s="292" t="s">
        <v>768</v>
      </c>
    </row>
    <row r="325" spans="1:2">
      <c r="A325" s="290" t="s">
        <v>769</v>
      </c>
      <c r="B325" s="292" t="s">
        <v>770</v>
      </c>
    </row>
    <row r="326" spans="1:2">
      <c r="A326" s="290" t="s">
        <v>771</v>
      </c>
      <c r="B326" s="292" t="s">
        <v>772</v>
      </c>
    </row>
    <row r="327" spans="1:2">
      <c r="A327" s="290" t="s">
        <v>773</v>
      </c>
      <c r="B327" s="292" t="s">
        <v>774</v>
      </c>
    </row>
    <row r="328" spans="1:2">
      <c r="A328" s="290" t="s">
        <v>775</v>
      </c>
      <c r="B328" s="292" t="s">
        <v>776</v>
      </c>
    </row>
    <row r="329" spans="1:2">
      <c r="A329" s="290" t="s">
        <v>777</v>
      </c>
      <c r="B329" s="292" t="s">
        <v>778</v>
      </c>
    </row>
    <row r="330" spans="1:2">
      <c r="A330" s="290" t="s">
        <v>779</v>
      </c>
      <c r="B330" s="292" t="s">
        <v>780</v>
      </c>
    </row>
    <row r="331" spans="1:2">
      <c r="A331" s="290" t="s">
        <v>769</v>
      </c>
      <c r="B331" s="292" t="s">
        <v>770</v>
      </c>
    </row>
    <row r="332" spans="1:2">
      <c r="A332" s="290" t="s">
        <v>771</v>
      </c>
      <c r="B332" s="292" t="s">
        <v>772</v>
      </c>
    </row>
    <row r="333" spans="1:2">
      <c r="A333" s="290" t="s">
        <v>773</v>
      </c>
      <c r="B333" s="292" t="s">
        <v>774</v>
      </c>
    </row>
    <row r="334" spans="1:2">
      <c r="A334" s="290" t="s">
        <v>777</v>
      </c>
      <c r="B334" s="292" t="s">
        <v>778</v>
      </c>
    </row>
    <row r="335" spans="1:2">
      <c r="A335" s="290" t="s">
        <v>781</v>
      </c>
      <c r="B335" s="292" t="s">
        <v>782</v>
      </c>
    </row>
    <row r="336" spans="1:2">
      <c r="A336" s="290" t="s">
        <v>783</v>
      </c>
      <c r="B336" s="292" t="s">
        <v>784</v>
      </c>
    </row>
    <row r="337" spans="1:2">
      <c r="A337" s="290" t="s">
        <v>785</v>
      </c>
      <c r="B337" s="292" t="s">
        <v>786</v>
      </c>
    </row>
    <row r="338" spans="1:2">
      <c r="A338" s="290" t="s">
        <v>787</v>
      </c>
      <c r="B338" s="292" t="s">
        <v>788</v>
      </c>
    </row>
    <row r="339" spans="1:2">
      <c r="A339" s="290" t="s">
        <v>779</v>
      </c>
      <c r="B339" s="292" t="s">
        <v>780</v>
      </c>
    </row>
    <row r="340" spans="1:2">
      <c r="A340" s="290" t="s">
        <v>789</v>
      </c>
      <c r="B340" s="292" t="s">
        <v>790</v>
      </c>
    </row>
    <row r="341" spans="1:2">
      <c r="A341" s="290" t="s">
        <v>764</v>
      </c>
      <c r="B341" s="292" t="s">
        <v>765</v>
      </c>
    </row>
    <row r="342" spans="1:2">
      <c r="A342" s="290" t="s">
        <v>791</v>
      </c>
      <c r="B342" s="292" t="s">
        <v>792</v>
      </c>
    </row>
    <row r="343" spans="1:2">
      <c r="A343" s="290" t="s">
        <v>734</v>
      </c>
      <c r="B343" s="292" t="s">
        <v>735</v>
      </c>
    </row>
    <row r="344" spans="1:2">
      <c r="A344" s="290" t="s">
        <v>769</v>
      </c>
      <c r="B344" s="292" t="s">
        <v>770</v>
      </c>
    </row>
    <row r="345" spans="1:2">
      <c r="A345" s="290" t="s">
        <v>793</v>
      </c>
      <c r="B345" s="292" t="s">
        <v>794</v>
      </c>
    </row>
    <row r="346" spans="1:2">
      <c r="A346" s="290" t="s">
        <v>637</v>
      </c>
      <c r="B346" s="292" t="s">
        <v>795</v>
      </c>
    </row>
    <row r="347" spans="1:2">
      <c r="A347" s="290" t="s">
        <v>766</v>
      </c>
      <c r="B347" s="292" t="s">
        <v>725</v>
      </c>
    </row>
    <row r="348" spans="1:2">
      <c r="A348" s="290" t="s">
        <v>787</v>
      </c>
      <c r="B348" s="292" t="s">
        <v>788</v>
      </c>
    </row>
    <row r="349" spans="1:2">
      <c r="A349" s="290" t="s">
        <v>783</v>
      </c>
      <c r="B349" s="292" t="s">
        <v>784</v>
      </c>
    </row>
    <row r="350" spans="1:2">
      <c r="A350" s="290" t="s">
        <v>785</v>
      </c>
      <c r="B350" s="292" t="s">
        <v>786</v>
      </c>
    </row>
    <row r="351" spans="1:2">
      <c r="A351" s="290" t="s">
        <v>796</v>
      </c>
      <c r="B351" s="291">
        <v>20650862000177</v>
      </c>
    </row>
    <row r="352" spans="1:2">
      <c r="A352" s="290" t="s">
        <v>797</v>
      </c>
      <c r="B352" s="292" t="s">
        <v>798</v>
      </c>
    </row>
    <row r="353" spans="1:2">
      <c r="A353" s="290" t="s">
        <v>799</v>
      </c>
      <c r="B353" s="292" t="s">
        <v>477</v>
      </c>
    </row>
    <row r="354" spans="1:2">
      <c r="A354" s="290" t="s">
        <v>800</v>
      </c>
      <c r="B354" s="292" t="s">
        <v>801</v>
      </c>
    </row>
    <row r="355" spans="1:2">
      <c r="A355" s="290" t="s">
        <v>802</v>
      </c>
      <c r="B355" s="292" t="s">
        <v>803</v>
      </c>
    </row>
    <row r="356" spans="1:2">
      <c r="A356" s="290" t="s">
        <v>804</v>
      </c>
      <c r="B356" s="292" t="s">
        <v>805</v>
      </c>
    </row>
    <row r="357" spans="1:2">
      <c r="A357" s="290" t="s">
        <v>806</v>
      </c>
      <c r="B357" s="292" t="s">
        <v>807</v>
      </c>
    </row>
    <row r="358" spans="1:2">
      <c r="A358" s="290" t="s">
        <v>808</v>
      </c>
      <c r="B358" s="291">
        <v>27721364000117</v>
      </c>
    </row>
    <row r="359" spans="1:2">
      <c r="A359" s="290" t="s">
        <v>809</v>
      </c>
      <c r="B359" s="291">
        <v>16637920000155</v>
      </c>
    </row>
    <row r="360" spans="1:2">
      <c r="A360" s="290" t="s">
        <v>810</v>
      </c>
      <c r="B360" s="292" t="s">
        <v>440</v>
      </c>
    </row>
    <row r="361" spans="1:2">
      <c r="A361" s="290" t="s">
        <v>811</v>
      </c>
      <c r="B361" s="291">
        <v>7366296000108</v>
      </c>
    </row>
    <row r="362" spans="1:2">
      <c r="A362" s="290" t="s">
        <v>812</v>
      </c>
      <c r="B362" s="292" t="s">
        <v>713</v>
      </c>
    </row>
    <row r="363" spans="1:2">
      <c r="A363" s="290" t="s">
        <v>813</v>
      </c>
      <c r="B363" s="292" t="s">
        <v>361</v>
      </c>
    </row>
    <row r="364" spans="1:2">
      <c r="A364" s="290" t="s">
        <v>814</v>
      </c>
      <c r="B364" s="292" t="s">
        <v>606</v>
      </c>
    </row>
    <row r="365" spans="1:2">
      <c r="A365" s="290" t="s">
        <v>815</v>
      </c>
      <c r="B365" s="292" t="s">
        <v>632</v>
      </c>
    </row>
    <row r="366" spans="1:2">
      <c r="A366" s="290" t="s">
        <v>816</v>
      </c>
      <c r="B366" s="291">
        <v>31027407000136</v>
      </c>
    </row>
    <row r="367" spans="1:2">
      <c r="A367" s="290" t="s">
        <v>817</v>
      </c>
      <c r="B367" s="292" t="s">
        <v>818</v>
      </c>
    </row>
    <row r="368" spans="1:2">
      <c r="A368" s="290" t="s">
        <v>819</v>
      </c>
      <c r="B368" s="292" t="s">
        <v>820</v>
      </c>
    </row>
    <row r="369" spans="1:2">
      <c r="A369" s="290" t="s">
        <v>821</v>
      </c>
      <c r="B369" s="292" t="s">
        <v>822</v>
      </c>
    </row>
    <row r="370" spans="1:2">
      <c r="A370" s="290" t="s">
        <v>823</v>
      </c>
      <c r="B370" s="292" t="s">
        <v>824</v>
      </c>
    </row>
    <row r="371" spans="1:2">
      <c r="A371" s="290" t="s">
        <v>825</v>
      </c>
      <c r="B371" s="292" t="s">
        <v>826</v>
      </c>
    </row>
    <row r="372" spans="1:2">
      <c r="A372" s="290" t="s">
        <v>827</v>
      </c>
      <c r="B372" s="292" t="s">
        <v>828</v>
      </c>
    </row>
    <row r="373" spans="1:2">
      <c r="A373" s="290" t="s">
        <v>829</v>
      </c>
      <c r="B373" s="292" t="s">
        <v>794</v>
      </c>
    </row>
    <row r="374" spans="1:2">
      <c r="A374" s="290" t="s">
        <v>830</v>
      </c>
      <c r="B374" s="292" t="s">
        <v>831</v>
      </c>
    </row>
    <row r="375" spans="1:2">
      <c r="A375" s="290" t="s">
        <v>832</v>
      </c>
      <c r="B375" s="292" t="s">
        <v>790</v>
      </c>
    </row>
    <row r="376" spans="1:2">
      <c r="A376" s="290" t="s">
        <v>833</v>
      </c>
      <c r="B376" s="292" t="s">
        <v>778</v>
      </c>
    </row>
    <row r="377" spans="1:2">
      <c r="A377" s="290" t="s">
        <v>834</v>
      </c>
      <c r="B377" s="292" t="s">
        <v>778</v>
      </c>
    </row>
    <row r="378" spans="1:2">
      <c r="A378" s="290" t="s">
        <v>835</v>
      </c>
      <c r="B378" s="292" t="s">
        <v>836</v>
      </c>
    </row>
    <row r="379" spans="1:2">
      <c r="A379" s="290" t="s">
        <v>837</v>
      </c>
      <c r="B379" s="292" t="s">
        <v>838</v>
      </c>
    </row>
    <row r="380" spans="1:2">
      <c r="A380" s="290" t="s">
        <v>823</v>
      </c>
      <c r="B380" s="292" t="s">
        <v>824</v>
      </c>
    </row>
    <row r="381" spans="1:2">
      <c r="A381" s="290" t="s">
        <v>839</v>
      </c>
      <c r="B381" s="292" t="s">
        <v>840</v>
      </c>
    </row>
    <row r="382" spans="1:2">
      <c r="A382" s="290" t="s">
        <v>760</v>
      </c>
      <c r="B382" s="292" t="s">
        <v>761</v>
      </c>
    </row>
    <row r="383" spans="1:2">
      <c r="A383" s="290" t="s">
        <v>833</v>
      </c>
      <c r="B383" s="292" t="s">
        <v>778</v>
      </c>
    </row>
    <row r="384" spans="1:2">
      <c r="A384" s="290" t="s">
        <v>783</v>
      </c>
      <c r="B384" s="292" t="s">
        <v>784</v>
      </c>
    </row>
    <row r="385" spans="1:2">
      <c r="A385" s="290" t="s">
        <v>752</v>
      </c>
      <c r="B385" s="292" t="s">
        <v>753</v>
      </c>
    </row>
    <row r="386" spans="1:2">
      <c r="A386" s="290" t="s">
        <v>833</v>
      </c>
      <c r="B386" s="292" t="s">
        <v>778</v>
      </c>
    </row>
    <row r="387" spans="1:2">
      <c r="A387" s="290" t="s">
        <v>756</v>
      </c>
      <c r="B387" s="292" t="s">
        <v>757</v>
      </c>
    </row>
    <row r="388" spans="1:2">
      <c r="A388" s="290" t="s">
        <v>746</v>
      </c>
      <c r="B388" s="292" t="s">
        <v>747</v>
      </c>
    </row>
    <row r="389" spans="1:2">
      <c r="A389" s="290" t="s">
        <v>762</v>
      </c>
      <c r="B389" s="292" t="s">
        <v>763</v>
      </c>
    </row>
    <row r="390" spans="1:2">
      <c r="A390" s="290" t="s">
        <v>841</v>
      </c>
      <c r="B390" s="292" t="s">
        <v>842</v>
      </c>
    </row>
    <row r="391" spans="1:2">
      <c r="A391" s="290" t="s">
        <v>779</v>
      </c>
      <c r="B391" s="292" t="s">
        <v>780</v>
      </c>
    </row>
    <row r="392" spans="1:2">
      <c r="A392" s="290" t="s">
        <v>738</v>
      </c>
      <c r="B392" s="292" t="s">
        <v>739</v>
      </c>
    </row>
    <row r="393" spans="1:2">
      <c r="A393" s="290" t="s">
        <v>771</v>
      </c>
      <c r="B393" s="292" t="s">
        <v>772</v>
      </c>
    </row>
    <row r="394" spans="1:2">
      <c r="A394" s="290" t="s">
        <v>783</v>
      </c>
      <c r="B394" s="292" t="s">
        <v>784</v>
      </c>
    </row>
    <row r="395" spans="1:2">
      <c r="A395" s="290" t="s">
        <v>730</v>
      </c>
      <c r="B395" s="292" t="s">
        <v>731</v>
      </c>
    </row>
    <row r="396" spans="1:2">
      <c r="A396" s="290" t="s">
        <v>732</v>
      </c>
      <c r="B396" s="292" t="s">
        <v>733</v>
      </c>
    </row>
    <row r="397" spans="1:2">
      <c r="A397" s="290" t="s">
        <v>843</v>
      </c>
      <c r="B397" s="292" t="s">
        <v>844</v>
      </c>
    </row>
    <row r="398" spans="1:2">
      <c r="A398" s="290" t="s">
        <v>845</v>
      </c>
      <c r="B398" s="292" t="s">
        <v>846</v>
      </c>
    </row>
    <row r="399" spans="1:2">
      <c r="A399" s="290" t="s">
        <v>847</v>
      </c>
      <c r="B399" s="292" t="s">
        <v>848</v>
      </c>
    </row>
    <row r="400" spans="1:2">
      <c r="A400" s="290" t="s">
        <v>823</v>
      </c>
      <c r="B400" s="292" t="s">
        <v>824</v>
      </c>
    </row>
    <row r="401" spans="1:2">
      <c r="A401" s="290" t="s">
        <v>730</v>
      </c>
      <c r="B401" s="292" t="s">
        <v>731</v>
      </c>
    </row>
    <row r="402" spans="1:2">
      <c r="A402" s="290" t="s">
        <v>849</v>
      </c>
      <c r="B402" s="292" t="s">
        <v>850</v>
      </c>
    </row>
    <row r="403" spans="1:2">
      <c r="A403" s="290" t="s">
        <v>851</v>
      </c>
      <c r="B403" s="292" t="s">
        <v>850</v>
      </c>
    </row>
    <row r="404" spans="1:2">
      <c r="A404" s="290" t="s">
        <v>852</v>
      </c>
      <c r="B404" s="292" t="s">
        <v>853</v>
      </c>
    </row>
    <row r="405" spans="1:2">
      <c r="A405" s="290" t="s">
        <v>854</v>
      </c>
      <c r="B405" s="292" t="s">
        <v>855</v>
      </c>
    </row>
    <row r="406" spans="1:2">
      <c r="A406" s="290" t="s">
        <v>856</v>
      </c>
      <c r="B406" s="292" t="s">
        <v>857</v>
      </c>
    </row>
    <row r="407" spans="1:2">
      <c r="A407" s="290" t="s">
        <v>858</v>
      </c>
      <c r="B407" s="292" t="s">
        <v>363</v>
      </c>
    </row>
    <row r="408" spans="1:2">
      <c r="A408" s="290" t="s">
        <v>859</v>
      </c>
      <c r="B408" s="292" t="s">
        <v>860</v>
      </c>
    </row>
    <row r="409" spans="1:2">
      <c r="A409" s="290" t="s">
        <v>861</v>
      </c>
      <c r="B409" s="292" t="s">
        <v>862</v>
      </c>
    </row>
    <row r="410" spans="1:2">
      <c r="A410" s="290" t="s">
        <v>863</v>
      </c>
      <c r="B410" s="292" t="s">
        <v>864</v>
      </c>
    </row>
    <row r="411" spans="1:2">
      <c r="A411" s="290" t="s">
        <v>865</v>
      </c>
      <c r="B411" s="292" t="s">
        <v>866</v>
      </c>
    </row>
    <row r="412" spans="1:2">
      <c r="A412" s="290" t="s">
        <v>863</v>
      </c>
      <c r="B412" s="292" t="s">
        <v>864</v>
      </c>
    </row>
    <row r="413" spans="1:2">
      <c r="A413" s="290" t="s">
        <v>867</v>
      </c>
      <c r="B413" s="292" t="s">
        <v>459</v>
      </c>
    </row>
    <row r="414" spans="1:2">
      <c r="A414" s="290" t="s">
        <v>868</v>
      </c>
      <c r="B414" s="292" t="s">
        <v>869</v>
      </c>
    </row>
    <row r="415" spans="1:2">
      <c r="A415" s="290" t="s">
        <v>870</v>
      </c>
      <c r="B415" s="292" t="s">
        <v>502</v>
      </c>
    </row>
    <row r="416" spans="1:2">
      <c r="A416" s="290" t="s">
        <v>871</v>
      </c>
      <c r="B416" s="292" t="s">
        <v>872</v>
      </c>
    </row>
    <row r="417" spans="1:2">
      <c r="A417" s="290" t="s">
        <v>873</v>
      </c>
      <c r="B417" s="292" t="s">
        <v>862</v>
      </c>
    </row>
    <row r="418" spans="1:2">
      <c r="A418" s="290" t="s">
        <v>593</v>
      </c>
      <c r="B418" s="292" t="s">
        <v>594</v>
      </c>
    </row>
    <row r="419" spans="1:2">
      <c r="A419" s="290" t="s">
        <v>874</v>
      </c>
      <c r="B419" s="292" t="s">
        <v>824</v>
      </c>
    </row>
    <row r="420" spans="1:2">
      <c r="A420" s="290" t="s">
        <v>875</v>
      </c>
      <c r="B420" s="291">
        <v>19349009000130</v>
      </c>
    </row>
    <row r="421" spans="1:2">
      <c r="A421" s="290" t="s">
        <v>876</v>
      </c>
      <c r="B421" s="292" t="s">
        <v>877</v>
      </c>
    </row>
    <row r="422" spans="1:2">
      <c r="A422" s="290" t="s">
        <v>878</v>
      </c>
      <c r="B422" s="292" t="s">
        <v>879</v>
      </c>
    </row>
    <row r="423" spans="1:2">
      <c r="A423" s="290" t="s">
        <v>880</v>
      </c>
      <c r="B423" s="292" t="s">
        <v>881</v>
      </c>
    </row>
    <row r="424" spans="1:2">
      <c r="A424" s="290" t="s">
        <v>882</v>
      </c>
      <c r="B424" s="292" t="s">
        <v>883</v>
      </c>
    </row>
    <row r="425" spans="1:2">
      <c r="A425" s="290" t="s">
        <v>884</v>
      </c>
      <c r="B425" s="292" t="s">
        <v>885</v>
      </c>
    </row>
    <row r="426" spans="1:2">
      <c r="A426" s="290" t="s">
        <v>886</v>
      </c>
      <c r="B426" s="292" t="s">
        <v>887</v>
      </c>
    </row>
    <row r="427" spans="1:2">
      <c r="A427" s="290" t="s">
        <v>861</v>
      </c>
      <c r="B427" s="292" t="s">
        <v>888</v>
      </c>
    </row>
    <row r="428" spans="1:2">
      <c r="A428" s="290" t="s">
        <v>382</v>
      </c>
      <c r="B428" s="292" t="s">
        <v>889</v>
      </c>
    </row>
    <row r="429" spans="1:2">
      <c r="A429" s="290" t="s">
        <v>789</v>
      </c>
      <c r="B429" s="292" t="s">
        <v>790</v>
      </c>
    </row>
    <row r="430" spans="1:2">
      <c r="A430" s="290" t="s">
        <v>760</v>
      </c>
      <c r="B430" s="292" t="s">
        <v>761</v>
      </c>
    </row>
    <row r="431" spans="1:2">
      <c r="A431" s="290" t="s">
        <v>890</v>
      </c>
      <c r="B431" s="292" t="s">
        <v>891</v>
      </c>
    </row>
    <row r="432" spans="1:2">
      <c r="A432" s="290" t="s">
        <v>874</v>
      </c>
      <c r="B432" s="292" t="s">
        <v>824</v>
      </c>
    </row>
    <row r="433" spans="1:2">
      <c r="A433" s="290" t="s">
        <v>892</v>
      </c>
      <c r="B433" s="292" t="s">
        <v>828</v>
      </c>
    </row>
    <row r="434" spans="1:2">
      <c r="A434" s="290" t="s">
        <v>893</v>
      </c>
      <c r="B434" s="291">
        <v>27721364000117</v>
      </c>
    </row>
    <row r="435" spans="1:2">
      <c r="A435" s="290" t="s">
        <v>894</v>
      </c>
      <c r="B435" s="292" t="s">
        <v>483</v>
      </c>
    </row>
    <row r="436" spans="1:2">
      <c r="A436" s="290" t="s">
        <v>895</v>
      </c>
      <c r="B436" s="292" t="s">
        <v>826</v>
      </c>
    </row>
    <row r="437" spans="1:2">
      <c r="A437" s="290" t="s">
        <v>896</v>
      </c>
      <c r="B437" s="292" t="s">
        <v>798</v>
      </c>
    </row>
    <row r="438" spans="1:2">
      <c r="A438" s="290" t="s">
        <v>897</v>
      </c>
      <c r="B438" s="292" t="s">
        <v>898</v>
      </c>
    </row>
    <row r="439" spans="1:2">
      <c r="A439" s="290" t="s">
        <v>899</v>
      </c>
      <c r="B439" s="291">
        <v>85822000112</v>
      </c>
    </row>
    <row r="440" spans="1:2">
      <c r="A440" s="290" t="s">
        <v>899</v>
      </c>
      <c r="B440" s="291">
        <v>85822000112</v>
      </c>
    </row>
    <row r="441" spans="1:2">
      <c r="A441" s="290" t="s">
        <v>900</v>
      </c>
      <c r="B441" s="292" t="s">
        <v>807</v>
      </c>
    </row>
    <row r="442" spans="1:2">
      <c r="A442" s="290" t="s">
        <v>900</v>
      </c>
      <c r="B442" s="292" t="s">
        <v>807</v>
      </c>
    </row>
    <row r="443" spans="1:2">
      <c r="A443" s="290" t="s">
        <v>901</v>
      </c>
      <c r="B443" s="292" t="s">
        <v>902</v>
      </c>
    </row>
    <row r="444" spans="1:2">
      <c r="A444" s="290" t="s">
        <v>903</v>
      </c>
      <c r="B444" s="292" t="s">
        <v>848</v>
      </c>
    </row>
    <row r="445" spans="1:2">
      <c r="A445" s="290" t="s">
        <v>904</v>
      </c>
      <c r="B445" s="292" t="s">
        <v>853</v>
      </c>
    </row>
    <row r="446" spans="1:2">
      <c r="A446" s="290" t="s">
        <v>905</v>
      </c>
      <c r="B446" s="292" t="s">
        <v>606</v>
      </c>
    </row>
    <row r="447" spans="1:2">
      <c r="A447" s="290" t="s">
        <v>906</v>
      </c>
      <c r="B447" s="291">
        <v>68583954000108</v>
      </c>
    </row>
    <row r="448" spans="1:2">
      <c r="A448" s="290" t="s">
        <v>907</v>
      </c>
      <c r="B448" s="292" t="s">
        <v>879</v>
      </c>
    </row>
    <row r="449" spans="1:2">
      <c r="A449" s="290" t="s">
        <v>908</v>
      </c>
      <c r="B449" s="292" t="s">
        <v>869</v>
      </c>
    </row>
    <row r="450" spans="1:2">
      <c r="A450" s="290" t="s">
        <v>909</v>
      </c>
      <c r="B450" s="292" t="s">
        <v>872</v>
      </c>
    </row>
    <row r="451" spans="1:2">
      <c r="A451" s="290" t="s">
        <v>871</v>
      </c>
      <c r="B451" s="292" t="s">
        <v>872</v>
      </c>
    </row>
    <row r="452" spans="1:2">
      <c r="A452" s="290" t="s">
        <v>910</v>
      </c>
      <c r="B452" s="291">
        <v>20650862000177</v>
      </c>
    </row>
    <row r="453" spans="1:2">
      <c r="A453" s="290" t="s">
        <v>911</v>
      </c>
      <c r="B453" s="292" t="s">
        <v>912</v>
      </c>
    </row>
    <row r="454" spans="1:2">
      <c r="A454" s="290" t="s">
        <v>913</v>
      </c>
      <c r="B454" s="292" t="s">
        <v>914</v>
      </c>
    </row>
    <row r="455" spans="1:2">
      <c r="A455" s="290" t="s">
        <v>915</v>
      </c>
      <c r="B455" s="292" t="s">
        <v>916</v>
      </c>
    </row>
    <row r="456" spans="1:2">
      <c r="A456" s="290" t="s">
        <v>917</v>
      </c>
      <c r="B456" s="292" t="s">
        <v>918</v>
      </c>
    </row>
    <row r="457" spans="1:2">
      <c r="A457" s="290" t="s">
        <v>919</v>
      </c>
      <c r="B457" s="292" t="s">
        <v>891</v>
      </c>
    </row>
    <row r="458" spans="1:2">
      <c r="A458" s="290" t="s">
        <v>901</v>
      </c>
      <c r="B458" s="292" t="s">
        <v>902</v>
      </c>
    </row>
    <row r="459" spans="1:2">
      <c r="A459" s="290" t="s">
        <v>920</v>
      </c>
      <c r="B459" s="292" t="s">
        <v>921</v>
      </c>
    </row>
    <row r="460" spans="1:2">
      <c r="A460" s="290" t="s">
        <v>922</v>
      </c>
      <c r="B460" s="292" t="s">
        <v>923</v>
      </c>
    </row>
    <row r="461" spans="1:2">
      <c r="A461" s="290" t="s">
        <v>901</v>
      </c>
      <c r="B461" s="292" t="s">
        <v>902</v>
      </c>
    </row>
    <row r="462" spans="1:2">
      <c r="A462" s="290" t="s">
        <v>911</v>
      </c>
      <c r="B462" s="292" t="s">
        <v>912</v>
      </c>
    </row>
    <row r="463" spans="1:2">
      <c r="A463" s="290" t="s">
        <v>924</v>
      </c>
      <c r="B463" s="292" t="s">
        <v>375</v>
      </c>
    </row>
    <row r="464" spans="1:2">
      <c r="A464" s="290" t="s">
        <v>925</v>
      </c>
      <c r="B464" s="292" t="s">
        <v>846</v>
      </c>
    </row>
    <row r="465" spans="1:2">
      <c r="A465" s="290" t="s">
        <v>926</v>
      </c>
      <c r="B465" s="292" t="s">
        <v>927</v>
      </c>
    </row>
    <row r="466" spans="1:2">
      <c r="A466" s="290" t="s">
        <v>928</v>
      </c>
      <c r="B466" s="292" t="s">
        <v>914</v>
      </c>
    </row>
    <row r="467" spans="1:2">
      <c r="A467" s="290" t="s">
        <v>929</v>
      </c>
      <c r="B467" s="292" t="s">
        <v>930</v>
      </c>
    </row>
    <row r="468" spans="1:2">
      <c r="A468" s="290" t="s">
        <v>931</v>
      </c>
      <c r="B468" s="292" t="s">
        <v>932</v>
      </c>
    </row>
    <row r="469" spans="1:2">
      <c r="A469" s="290" t="s">
        <v>933</v>
      </c>
      <c r="B469" s="292" t="s">
        <v>934</v>
      </c>
    </row>
    <row r="470" spans="1:2">
      <c r="A470" s="290" t="s">
        <v>935</v>
      </c>
      <c r="B470" s="292" t="s">
        <v>936</v>
      </c>
    </row>
    <row r="471" spans="1:2">
      <c r="A471" s="290" t="s">
        <v>1377</v>
      </c>
      <c r="B471" s="292" t="s">
        <v>937</v>
      </c>
    </row>
    <row r="472" spans="1:2">
      <c r="A472" s="290" t="s">
        <v>938</v>
      </c>
      <c r="B472" s="292" t="s">
        <v>939</v>
      </c>
    </row>
    <row r="473" spans="1:2">
      <c r="A473" s="290" t="s">
        <v>940</v>
      </c>
      <c r="B473" s="292" t="s">
        <v>941</v>
      </c>
    </row>
    <row r="474" spans="1:2">
      <c r="A474" s="290" t="s">
        <v>940</v>
      </c>
      <c r="B474" s="292" t="s">
        <v>941</v>
      </c>
    </row>
    <row r="475" spans="1:2">
      <c r="A475" s="290" t="s">
        <v>943</v>
      </c>
      <c r="B475" s="292" t="s">
        <v>944</v>
      </c>
    </row>
    <row r="476" spans="1:2">
      <c r="A476" s="290" t="s">
        <v>945</v>
      </c>
      <c r="B476" s="292" t="s">
        <v>946</v>
      </c>
    </row>
    <row r="477" spans="1:2">
      <c r="A477" s="290" t="s">
        <v>947</v>
      </c>
      <c r="B477" s="292" t="s">
        <v>948</v>
      </c>
    </row>
    <row r="478" spans="1:2">
      <c r="A478" s="290" t="s">
        <v>949</v>
      </c>
      <c r="B478" s="292" t="s">
        <v>950</v>
      </c>
    </row>
    <row r="479" spans="1:2">
      <c r="A479" s="290" t="s">
        <v>951</v>
      </c>
      <c r="B479" s="292" t="s">
        <v>952</v>
      </c>
    </row>
    <row r="480" spans="1:2">
      <c r="A480" s="290" t="s">
        <v>953</v>
      </c>
      <c r="B480" s="292" t="s">
        <v>954</v>
      </c>
    </row>
    <row r="481" spans="1:2">
      <c r="A481" s="290" t="s">
        <v>955</v>
      </c>
      <c r="B481" s="292" t="s">
        <v>956</v>
      </c>
    </row>
    <row r="482" spans="1:2">
      <c r="A482" s="290" t="s">
        <v>957</v>
      </c>
      <c r="B482" s="292" t="s">
        <v>958</v>
      </c>
    </row>
    <row r="483" spans="1:2">
      <c r="A483" s="290" t="s">
        <v>959</v>
      </c>
      <c r="B483" s="292" t="s">
        <v>960</v>
      </c>
    </row>
    <row r="484" spans="1:2">
      <c r="A484" s="290" t="s">
        <v>961</v>
      </c>
      <c r="B484" s="292" t="s">
        <v>962</v>
      </c>
    </row>
    <row r="485" spans="1:2">
      <c r="A485" s="290" t="s">
        <v>963</v>
      </c>
      <c r="B485" s="292" t="s">
        <v>964</v>
      </c>
    </row>
    <row r="486" spans="1:2">
      <c r="A486" s="290" t="s">
        <v>965</v>
      </c>
      <c r="B486" s="292" t="s">
        <v>966</v>
      </c>
    </row>
    <row r="487" spans="1:2">
      <c r="A487" s="290" t="s">
        <v>1671</v>
      </c>
      <c r="B487" s="292" t="s">
        <v>967</v>
      </c>
    </row>
    <row r="488" spans="1:2">
      <c r="A488" s="290" t="s">
        <v>968</v>
      </c>
      <c r="B488" s="292" t="s">
        <v>969</v>
      </c>
    </row>
    <row r="489" spans="1:2">
      <c r="A489" s="290" t="s">
        <v>970</v>
      </c>
      <c r="B489" s="292" t="s">
        <v>971</v>
      </c>
    </row>
    <row r="490" spans="1:2">
      <c r="A490" s="290" t="s">
        <v>972</v>
      </c>
      <c r="B490" s="292" t="s">
        <v>973</v>
      </c>
    </row>
    <row r="491" spans="1:2">
      <c r="A491" s="290" t="s">
        <v>974</v>
      </c>
      <c r="B491" s="292" t="s">
        <v>973</v>
      </c>
    </row>
    <row r="492" spans="1:2">
      <c r="A492" s="290" t="s">
        <v>975</v>
      </c>
      <c r="B492" s="292" t="s">
        <v>976</v>
      </c>
    </row>
    <row r="493" spans="1:2">
      <c r="A493" s="290" t="s">
        <v>977</v>
      </c>
      <c r="B493" s="292" t="s">
        <v>978</v>
      </c>
    </row>
    <row r="494" spans="1:2">
      <c r="A494" s="290" t="s">
        <v>979</v>
      </c>
      <c r="B494" s="292" t="s">
        <v>980</v>
      </c>
    </row>
    <row r="495" spans="1:2">
      <c r="A495" s="290" t="s">
        <v>981</v>
      </c>
      <c r="B495" s="292" t="s">
        <v>982</v>
      </c>
    </row>
    <row r="496" spans="1:2">
      <c r="A496" s="290" t="s">
        <v>983</v>
      </c>
      <c r="B496" s="292" t="s">
        <v>984</v>
      </c>
    </row>
    <row r="497" spans="1:2">
      <c r="A497" s="290" t="s">
        <v>985</v>
      </c>
      <c r="B497" s="292" t="s">
        <v>986</v>
      </c>
    </row>
    <row r="498" spans="1:2">
      <c r="A498" s="290" t="s">
        <v>987</v>
      </c>
      <c r="B498" s="292" t="s">
        <v>988</v>
      </c>
    </row>
    <row r="499" spans="1:2">
      <c r="A499" s="290" t="s">
        <v>989</v>
      </c>
      <c r="B499" s="292" t="s">
        <v>990</v>
      </c>
    </row>
    <row r="500" spans="1:2">
      <c r="A500" s="290" t="s">
        <v>991</v>
      </c>
      <c r="B500" s="292" t="s">
        <v>992</v>
      </c>
    </row>
    <row r="501" spans="1:2">
      <c r="A501" s="290" t="s">
        <v>993</v>
      </c>
      <c r="B501" s="292" t="s">
        <v>994</v>
      </c>
    </row>
    <row r="502" spans="1:2">
      <c r="A502" s="290" t="s">
        <v>995</v>
      </c>
      <c r="B502" s="292" t="s">
        <v>996</v>
      </c>
    </row>
    <row r="503" spans="1:2">
      <c r="A503" s="290" t="s">
        <v>997</v>
      </c>
      <c r="B503" s="292" t="s">
        <v>998</v>
      </c>
    </row>
    <row r="504" spans="1:2">
      <c r="A504" s="290" t="s">
        <v>999</v>
      </c>
      <c r="B504" s="292" t="s">
        <v>1000</v>
      </c>
    </row>
    <row r="505" spans="1:2">
      <c r="A505" s="290" t="s">
        <v>1001</v>
      </c>
      <c r="B505" s="292" t="s">
        <v>1002</v>
      </c>
    </row>
    <row r="506" spans="1:2">
      <c r="A506" s="290" t="s">
        <v>1003</v>
      </c>
      <c r="B506" s="292" t="s">
        <v>1004</v>
      </c>
    </row>
    <row r="507" spans="1:2">
      <c r="A507" s="290" t="s">
        <v>1005</v>
      </c>
      <c r="B507" s="292" t="s">
        <v>1006</v>
      </c>
    </row>
    <row r="508" spans="1:2">
      <c r="A508" s="290" t="s">
        <v>1007</v>
      </c>
      <c r="B508" s="292" t="s">
        <v>1008</v>
      </c>
    </row>
    <row r="509" spans="1:2">
      <c r="A509" s="290" t="s">
        <v>1009</v>
      </c>
      <c r="B509" s="292" t="s">
        <v>1010</v>
      </c>
    </row>
    <row r="510" spans="1:2">
      <c r="A510" s="290" t="s">
        <v>1011</v>
      </c>
      <c r="B510" s="292" t="s">
        <v>1012</v>
      </c>
    </row>
    <row r="511" spans="1:2">
      <c r="A511" s="290" t="s">
        <v>1013</v>
      </c>
      <c r="B511" s="292" t="s">
        <v>1014</v>
      </c>
    </row>
    <row r="512" spans="1:2">
      <c r="A512" s="290" t="s">
        <v>1015</v>
      </c>
      <c r="B512" s="292" t="s">
        <v>1016</v>
      </c>
    </row>
    <row r="513" spans="1:2">
      <c r="A513" s="290" t="s">
        <v>1017</v>
      </c>
      <c r="B513" s="292" t="s">
        <v>1018</v>
      </c>
    </row>
    <row r="514" spans="1:2">
      <c r="A514" s="290" t="s">
        <v>1019</v>
      </c>
      <c r="B514" s="292" t="s">
        <v>1020</v>
      </c>
    </row>
    <row r="515" spans="1:2">
      <c r="A515" s="290" t="s">
        <v>1021</v>
      </c>
      <c r="B515" s="292" t="s">
        <v>1022</v>
      </c>
    </row>
    <row r="516" spans="1:2">
      <c r="A516" s="290" t="s">
        <v>1023</v>
      </c>
      <c r="B516" s="292" t="s">
        <v>1024</v>
      </c>
    </row>
    <row r="517" spans="1:2">
      <c r="A517" s="290" t="s">
        <v>1025</v>
      </c>
      <c r="B517" s="292" t="s">
        <v>1026</v>
      </c>
    </row>
    <row r="518" spans="1:2">
      <c r="A518" s="290" t="s">
        <v>1027</v>
      </c>
      <c r="B518" s="292" t="s">
        <v>1028</v>
      </c>
    </row>
    <row r="519" spans="1:2">
      <c r="A519" s="290" t="s">
        <v>1029</v>
      </c>
      <c r="B519" s="292" t="s">
        <v>1030</v>
      </c>
    </row>
    <row r="520" spans="1:2">
      <c r="A520" s="290" t="s">
        <v>1031</v>
      </c>
      <c r="B520" s="292" t="s">
        <v>1032</v>
      </c>
    </row>
    <row r="521" spans="1:2">
      <c r="A521" s="290" t="s">
        <v>935</v>
      </c>
      <c r="B521" s="292" t="s">
        <v>936</v>
      </c>
    </row>
    <row r="522" spans="1:2">
      <c r="A522" s="290" t="s">
        <v>1033</v>
      </c>
      <c r="B522" s="292" t="s">
        <v>1034</v>
      </c>
    </row>
    <row r="523" spans="1:2">
      <c r="A523" s="290" t="s">
        <v>1001</v>
      </c>
      <c r="B523" s="292" t="s">
        <v>1002</v>
      </c>
    </row>
    <row r="524" spans="1:2">
      <c r="A524" s="290" t="s">
        <v>983</v>
      </c>
      <c r="B524" s="292" t="s">
        <v>984</v>
      </c>
    </row>
    <row r="525" spans="1:2">
      <c r="A525" s="290" t="s">
        <v>1035</v>
      </c>
      <c r="B525" s="292" t="s">
        <v>1036</v>
      </c>
    </row>
    <row r="526" spans="1:2">
      <c r="A526" s="290" t="s">
        <v>1404</v>
      </c>
      <c r="B526" s="292" t="s">
        <v>1063</v>
      </c>
    </row>
    <row r="527" spans="1:2">
      <c r="A527" s="290" t="s">
        <v>1037</v>
      </c>
      <c r="B527" s="292" t="s">
        <v>1038</v>
      </c>
    </row>
    <row r="528" spans="1:2">
      <c r="A528" s="290" t="s">
        <v>1035</v>
      </c>
      <c r="B528" s="292" t="s">
        <v>1036</v>
      </c>
    </row>
    <row r="529" spans="1:2">
      <c r="A529" s="290" t="s">
        <v>1039</v>
      </c>
      <c r="B529" s="295" t="s">
        <v>1040</v>
      </c>
    </row>
    <row r="530" spans="1:2">
      <c r="A530" s="290" t="s">
        <v>1041</v>
      </c>
      <c r="B530" s="295" t="s">
        <v>1042</v>
      </c>
    </row>
    <row r="531" spans="1:2">
      <c r="A531" s="290" t="s">
        <v>1043</v>
      </c>
      <c r="B531" s="295" t="s">
        <v>1044</v>
      </c>
    </row>
    <row r="532" spans="1:2">
      <c r="A532" s="290" t="s">
        <v>1045</v>
      </c>
      <c r="B532" s="295" t="s">
        <v>1046</v>
      </c>
    </row>
    <row r="533" spans="1:2">
      <c r="A533" s="290" t="s">
        <v>1047</v>
      </c>
      <c r="B533" s="295" t="s">
        <v>1048</v>
      </c>
    </row>
    <row r="534" spans="1:2">
      <c r="A534" s="290" t="s">
        <v>1049</v>
      </c>
      <c r="B534" s="295" t="s">
        <v>1050</v>
      </c>
    </row>
    <row r="535" spans="1:2">
      <c r="A535" s="290" t="s">
        <v>1051</v>
      </c>
      <c r="B535" s="295" t="s">
        <v>1052</v>
      </c>
    </row>
    <row r="536" spans="1:2">
      <c r="A536" s="290" t="s">
        <v>1053</v>
      </c>
      <c r="B536" s="295" t="s">
        <v>1054</v>
      </c>
    </row>
    <row r="537" spans="1:2">
      <c r="A537" s="290" t="s">
        <v>1055</v>
      </c>
      <c r="B537" s="295" t="s">
        <v>1056</v>
      </c>
    </row>
    <row r="538" spans="1:2">
      <c r="A538" s="290" t="s">
        <v>1057</v>
      </c>
      <c r="B538" s="292" t="s">
        <v>1058</v>
      </c>
    </row>
    <row r="539" spans="1:2">
      <c r="A539" s="290" t="s">
        <v>1059</v>
      </c>
      <c r="B539" s="296" t="s">
        <v>1060</v>
      </c>
    </row>
    <row r="540" spans="1:2">
      <c r="A540" s="290" t="s">
        <v>1061</v>
      </c>
      <c r="B540" s="297" t="s">
        <v>1062</v>
      </c>
    </row>
    <row r="541" spans="1:2">
      <c r="A541" s="290" t="s">
        <v>1035</v>
      </c>
      <c r="B541" s="292" t="s">
        <v>1036</v>
      </c>
    </row>
    <row r="542" spans="1:2">
      <c r="A542" s="290" t="s">
        <v>1064</v>
      </c>
      <c r="B542" s="292" t="s">
        <v>1065</v>
      </c>
    </row>
    <row r="543" spans="1:2">
      <c r="A543" s="290" t="s">
        <v>1726</v>
      </c>
      <c r="B543" s="292" t="s">
        <v>1066</v>
      </c>
    </row>
    <row r="544" spans="1:2">
      <c r="A544" s="290" t="s">
        <v>1067</v>
      </c>
      <c r="B544" s="292" t="s">
        <v>1068</v>
      </c>
    </row>
    <row r="545" spans="1:2">
      <c r="A545" s="290" t="s">
        <v>1069</v>
      </c>
      <c r="B545" s="292" t="s">
        <v>1070</v>
      </c>
    </row>
    <row r="546" spans="1:2">
      <c r="A546" s="290" t="s">
        <v>1071</v>
      </c>
      <c r="B546" s="292" t="s">
        <v>1072</v>
      </c>
    </row>
    <row r="547" spans="1:2">
      <c r="A547" s="290" t="s">
        <v>1073</v>
      </c>
      <c r="B547" s="292" t="s">
        <v>1074</v>
      </c>
    </row>
    <row r="548" spans="1:2">
      <c r="A548" s="290" t="s">
        <v>1075</v>
      </c>
      <c r="B548" s="292" t="s">
        <v>1076</v>
      </c>
    </row>
    <row r="549" spans="1:2">
      <c r="A549" s="290" t="s">
        <v>1077</v>
      </c>
      <c r="B549" s="292" t="s">
        <v>1078</v>
      </c>
    </row>
    <row r="550" spans="1:2">
      <c r="A550" s="290" t="s">
        <v>1079</v>
      </c>
      <c r="B550" s="292" t="s">
        <v>1080</v>
      </c>
    </row>
    <row r="551" spans="1:2">
      <c r="A551" s="290" t="s">
        <v>1081</v>
      </c>
      <c r="B551" s="292" t="s">
        <v>1082</v>
      </c>
    </row>
    <row r="552" spans="1:2">
      <c r="A552" s="290" t="s">
        <v>1083</v>
      </c>
      <c r="B552" s="292" t="s">
        <v>1084</v>
      </c>
    </row>
    <row r="553" spans="1:2">
      <c r="A553" s="290" t="s">
        <v>1085</v>
      </c>
      <c r="B553" s="292" t="s">
        <v>1086</v>
      </c>
    </row>
    <row r="554" spans="1:2">
      <c r="A554" s="290" t="s">
        <v>1087</v>
      </c>
      <c r="B554" s="292" t="s">
        <v>1088</v>
      </c>
    </row>
    <row r="555" spans="1:2">
      <c r="A555" s="290" t="s">
        <v>1089</v>
      </c>
      <c r="B555" s="292" t="s">
        <v>1090</v>
      </c>
    </row>
    <row r="556" spans="1:2">
      <c r="A556" s="290" t="s">
        <v>1091</v>
      </c>
      <c r="B556" s="292" t="s">
        <v>436</v>
      </c>
    </row>
    <row r="557" spans="1:2">
      <c r="A557" s="290" t="s">
        <v>1092</v>
      </c>
      <c r="B557" s="292" t="s">
        <v>1093</v>
      </c>
    </row>
    <row r="558" spans="1:2">
      <c r="A558" s="290" t="s">
        <v>1094</v>
      </c>
      <c r="B558" s="292" t="s">
        <v>1095</v>
      </c>
    </row>
    <row r="559" spans="1:2">
      <c r="A559" s="290" t="s">
        <v>1096</v>
      </c>
      <c r="B559" s="292" t="s">
        <v>1097</v>
      </c>
    </row>
    <row r="560" spans="1:2">
      <c r="A560" s="290" t="s">
        <v>1098</v>
      </c>
      <c r="B560" s="292" t="s">
        <v>1099</v>
      </c>
    </row>
    <row r="561" spans="1:2">
      <c r="A561" s="290" t="s">
        <v>1100</v>
      </c>
      <c r="B561" s="292" t="s">
        <v>1101</v>
      </c>
    </row>
    <row r="562" spans="1:2">
      <c r="A562" s="290" t="s">
        <v>1102</v>
      </c>
      <c r="B562" s="292" t="s">
        <v>1103</v>
      </c>
    </row>
    <row r="563" spans="1:2">
      <c r="A563" s="290" t="s">
        <v>1104</v>
      </c>
      <c r="B563" s="292" t="s">
        <v>1105</v>
      </c>
    </row>
    <row r="564" spans="1:2">
      <c r="A564" s="290" t="s">
        <v>1106</v>
      </c>
      <c r="B564" s="292" t="s">
        <v>1107</v>
      </c>
    </row>
    <row r="565" spans="1:2">
      <c r="A565" s="290" t="s">
        <v>1108</v>
      </c>
      <c r="B565" s="292" t="s">
        <v>1109</v>
      </c>
    </row>
    <row r="566" spans="1:2">
      <c r="A566" s="290" t="s">
        <v>1110</v>
      </c>
      <c r="B566" s="292" t="s">
        <v>1111</v>
      </c>
    </row>
    <row r="567" spans="1:2">
      <c r="A567" s="290" t="s">
        <v>1112</v>
      </c>
      <c r="B567" s="292" t="s">
        <v>1113</v>
      </c>
    </row>
    <row r="568" spans="1:2">
      <c r="A568" s="290" t="s">
        <v>1114</v>
      </c>
      <c r="B568" s="292" t="s">
        <v>1115</v>
      </c>
    </row>
    <row r="569" spans="1:2">
      <c r="A569" s="290" t="s">
        <v>1116</v>
      </c>
      <c r="B569" s="292" t="s">
        <v>1117</v>
      </c>
    </row>
    <row r="570" spans="1:2">
      <c r="A570" s="290" t="s">
        <v>1118</v>
      </c>
      <c r="B570" s="292" t="s">
        <v>1119</v>
      </c>
    </row>
    <row r="571" spans="1:2">
      <c r="A571" s="290" t="s">
        <v>1120</v>
      </c>
      <c r="B571" s="292" t="s">
        <v>1121</v>
      </c>
    </row>
    <row r="572" spans="1:2">
      <c r="A572" s="290" t="s">
        <v>1122</v>
      </c>
      <c r="B572" s="292" t="s">
        <v>1123</v>
      </c>
    </row>
    <row r="573" spans="1:2">
      <c r="A573" s="290" t="s">
        <v>1124</v>
      </c>
      <c r="B573" s="292" t="s">
        <v>1125</v>
      </c>
    </row>
    <row r="574" spans="1:2">
      <c r="A574" s="290" t="s">
        <v>981</v>
      </c>
      <c r="B574" s="292" t="s">
        <v>986</v>
      </c>
    </row>
    <row r="575" spans="1:2">
      <c r="A575" s="290" t="s">
        <v>1126</v>
      </c>
      <c r="B575" s="292" t="s">
        <v>1002</v>
      </c>
    </row>
    <row r="576" spans="1:2">
      <c r="A576" s="290" t="s">
        <v>1127</v>
      </c>
      <c r="B576" s="292" t="s">
        <v>986</v>
      </c>
    </row>
    <row r="577" spans="1:2">
      <c r="A577" s="290" t="s">
        <v>900</v>
      </c>
      <c r="B577" s="292" t="s">
        <v>807</v>
      </c>
    </row>
    <row r="578" spans="1:2">
      <c r="A578" s="290" t="s">
        <v>943</v>
      </c>
      <c r="B578" s="292" t="s">
        <v>944</v>
      </c>
    </row>
    <row r="579" spans="1:2">
      <c r="A579" s="290" t="s">
        <v>947</v>
      </c>
      <c r="B579" s="292" t="s">
        <v>948</v>
      </c>
    </row>
    <row r="580" spans="1:2">
      <c r="A580" s="290" t="s">
        <v>949</v>
      </c>
      <c r="B580" s="292" t="s">
        <v>950</v>
      </c>
    </row>
    <row r="581" spans="1:2">
      <c r="A581" s="290" t="s">
        <v>1128</v>
      </c>
      <c r="B581" s="292" t="s">
        <v>1129</v>
      </c>
    </row>
    <row r="582" spans="1:2">
      <c r="A582" s="290" t="s">
        <v>1130</v>
      </c>
      <c r="B582" s="292" t="s">
        <v>954</v>
      </c>
    </row>
    <row r="583" spans="1:2">
      <c r="A583" s="290" t="s">
        <v>1131</v>
      </c>
      <c r="B583" s="292" t="s">
        <v>960</v>
      </c>
    </row>
    <row r="584" spans="1:2">
      <c r="A584" s="290" t="s">
        <v>1132</v>
      </c>
      <c r="B584" s="292" t="s">
        <v>1133</v>
      </c>
    </row>
    <row r="585" spans="1:2">
      <c r="A585" s="290" t="s">
        <v>961</v>
      </c>
      <c r="B585" s="292" t="s">
        <v>962</v>
      </c>
    </row>
    <row r="586" spans="1:2">
      <c r="A586" s="290" t="s">
        <v>1134</v>
      </c>
      <c r="B586" s="292" t="s">
        <v>969</v>
      </c>
    </row>
    <row r="587" spans="1:2">
      <c r="A587" s="290" t="s">
        <v>1031</v>
      </c>
      <c r="B587" s="292" t="s">
        <v>1032</v>
      </c>
    </row>
    <row r="588" spans="1:2">
      <c r="A588" s="290" t="s">
        <v>972</v>
      </c>
      <c r="B588" s="292" t="s">
        <v>973</v>
      </c>
    </row>
    <row r="589" spans="1:2">
      <c r="A589" s="290" t="s">
        <v>977</v>
      </c>
      <c r="B589" s="292" t="s">
        <v>978</v>
      </c>
    </row>
    <row r="590" spans="1:2">
      <c r="A590" s="290" t="s">
        <v>979</v>
      </c>
      <c r="B590" s="292" t="s">
        <v>980</v>
      </c>
    </row>
    <row r="591" spans="1:2">
      <c r="A591" s="290" t="s">
        <v>1135</v>
      </c>
      <c r="B591" s="292" t="s">
        <v>1136</v>
      </c>
    </row>
    <row r="592" spans="1:2">
      <c r="A592" s="290" t="s">
        <v>1137</v>
      </c>
      <c r="B592" s="292" t="s">
        <v>1138</v>
      </c>
    </row>
    <row r="593" spans="1:2">
      <c r="A593" s="290" t="s">
        <v>1001</v>
      </c>
      <c r="B593" s="292" t="s">
        <v>1002</v>
      </c>
    </row>
    <row r="594" spans="1:2">
      <c r="A594" s="290" t="s">
        <v>975</v>
      </c>
      <c r="B594" s="292" t="s">
        <v>976</v>
      </c>
    </row>
    <row r="595" spans="1:2">
      <c r="A595" s="290" t="s">
        <v>1139</v>
      </c>
      <c r="B595" s="292" t="s">
        <v>1006</v>
      </c>
    </row>
    <row r="596" spans="1:2">
      <c r="A596" s="290" t="s">
        <v>1011</v>
      </c>
      <c r="B596" s="292" t="s">
        <v>1012</v>
      </c>
    </row>
    <row r="597" spans="1:2">
      <c r="A597" s="290" t="s">
        <v>1025</v>
      </c>
      <c r="B597" s="292" t="s">
        <v>1026</v>
      </c>
    </row>
    <row r="598" spans="1:2">
      <c r="A598" s="290" t="s">
        <v>1019</v>
      </c>
      <c r="B598" s="292" t="s">
        <v>1020</v>
      </c>
    </row>
    <row r="599" spans="1:2">
      <c r="A599" s="290" t="s">
        <v>1027</v>
      </c>
      <c r="B599" s="292" t="s">
        <v>1140</v>
      </c>
    </row>
    <row r="600" spans="1:2">
      <c r="A600" s="290" t="s">
        <v>1102</v>
      </c>
      <c r="B600" s="292" t="s">
        <v>1103</v>
      </c>
    </row>
    <row r="601" spans="1:2">
      <c r="A601" s="290" t="s">
        <v>1141</v>
      </c>
      <c r="B601" s="292" t="s">
        <v>1142</v>
      </c>
    </row>
    <row r="602" spans="1:2">
      <c r="A602" s="290" t="s">
        <v>993</v>
      </c>
      <c r="B602" s="292" t="s">
        <v>994</v>
      </c>
    </row>
    <row r="603" spans="1:2">
      <c r="A603" s="290" t="s">
        <v>1143</v>
      </c>
      <c r="B603" s="292" t="s">
        <v>1030</v>
      </c>
    </row>
    <row r="604" spans="1:2">
      <c r="A604" s="290" t="s">
        <v>1144</v>
      </c>
      <c r="B604" s="292" t="s">
        <v>1145</v>
      </c>
    </row>
    <row r="605" spans="1:2">
      <c r="A605" s="290" t="s">
        <v>1146</v>
      </c>
      <c r="B605" s="292" t="s">
        <v>1147</v>
      </c>
    </row>
    <row r="606" spans="1:2">
      <c r="A606" s="290" t="s">
        <v>940</v>
      </c>
      <c r="B606" s="292" t="s">
        <v>941</v>
      </c>
    </row>
    <row r="607" spans="1:2">
      <c r="A607" s="290" t="s">
        <v>970</v>
      </c>
      <c r="B607" s="292" t="s">
        <v>971</v>
      </c>
    </row>
    <row r="608" spans="1:2">
      <c r="A608" s="290" t="s">
        <v>1094</v>
      </c>
      <c r="B608" s="292" t="s">
        <v>1095</v>
      </c>
    </row>
    <row r="609" spans="1:2">
      <c r="A609" s="290" t="s">
        <v>1148</v>
      </c>
      <c r="B609" s="292" t="s">
        <v>1149</v>
      </c>
    </row>
    <row r="610" spans="1:2">
      <c r="A610" s="290" t="s">
        <v>1150</v>
      </c>
      <c r="B610" s="292" t="s">
        <v>1151</v>
      </c>
    </row>
    <row r="611" spans="1:2">
      <c r="A611" s="290" t="s">
        <v>1035</v>
      </c>
      <c r="B611" s="292" t="s">
        <v>1036</v>
      </c>
    </row>
    <row r="612" spans="1:2">
      <c r="A612" s="290" t="s">
        <v>1071</v>
      </c>
      <c r="B612" s="292" t="s">
        <v>1072</v>
      </c>
    </row>
    <row r="613" spans="1:2">
      <c r="A613" s="290" t="s">
        <v>1152</v>
      </c>
      <c r="B613" s="292" t="s">
        <v>1153</v>
      </c>
    </row>
    <row r="614" spans="1:2">
      <c r="A614" s="290" t="s">
        <v>1154</v>
      </c>
      <c r="B614" s="292" t="s">
        <v>1155</v>
      </c>
    </row>
    <row r="615" spans="1:2">
      <c r="A615" s="290" t="s">
        <v>1156</v>
      </c>
      <c r="B615" s="292" t="s">
        <v>1157</v>
      </c>
    </row>
    <row r="616" spans="1:2">
      <c r="A616" s="290" t="s">
        <v>1158</v>
      </c>
      <c r="B616" s="292" t="s">
        <v>1159</v>
      </c>
    </row>
    <row r="617" spans="1:2">
      <c r="A617" s="290" t="s">
        <v>1160</v>
      </c>
      <c r="B617" s="295" t="s">
        <v>1044</v>
      </c>
    </row>
    <row r="618" spans="1:2">
      <c r="A618" s="290" t="s">
        <v>1161</v>
      </c>
      <c r="B618" s="292" t="s">
        <v>1157</v>
      </c>
    </row>
    <row r="619" spans="1:2">
      <c r="A619" s="290" t="s">
        <v>1162</v>
      </c>
      <c r="B619" s="292" t="s">
        <v>1163</v>
      </c>
    </row>
    <row r="620" spans="1:2">
      <c r="A620" s="290" t="s">
        <v>1164</v>
      </c>
      <c r="B620" s="292" t="s">
        <v>1165</v>
      </c>
    </row>
    <row r="621" spans="1:2">
      <c r="A621" s="290" t="s">
        <v>1166</v>
      </c>
      <c r="B621" s="292" t="s">
        <v>1167</v>
      </c>
    </row>
    <row r="622" spans="1:2">
      <c r="A622" s="290" t="s">
        <v>1168</v>
      </c>
      <c r="B622" s="292" t="s">
        <v>1169</v>
      </c>
    </row>
    <row r="623" spans="1:2">
      <c r="A623" s="290" t="s">
        <v>1170</v>
      </c>
      <c r="B623" s="292" t="s">
        <v>1171</v>
      </c>
    </row>
    <row r="624" spans="1:2">
      <c r="A624" s="290" t="s">
        <v>1172</v>
      </c>
      <c r="B624" s="292" t="s">
        <v>1173</v>
      </c>
    </row>
    <row r="625" spans="1:2">
      <c r="A625" s="290" t="s">
        <v>1174</v>
      </c>
      <c r="B625" s="292" t="s">
        <v>1175</v>
      </c>
    </row>
    <row r="626" spans="1:2">
      <c r="A626" s="290" t="s">
        <v>1176</v>
      </c>
      <c r="B626" s="292" t="s">
        <v>1177</v>
      </c>
    </row>
    <row r="627" spans="1:2">
      <c r="A627" s="290" t="s">
        <v>1178</v>
      </c>
      <c r="B627" s="292" t="s">
        <v>1179</v>
      </c>
    </row>
    <row r="628" spans="1:2">
      <c r="A628" s="290" t="s">
        <v>1148</v>
      </c>
      <c r="B628" s="292" t="s">
        <v>1180</v>
      </c>
    </row>
    <row r="629" spans="1:2">
      <c r="A629" s="290" t="s">
        <v>1181</v>
      </c>
      <c r="B629" s="292" t="s">
        <v>1182</v>
      </c>
    </row>
    <row r="630" spans="1:2">
      <c r="A630" s="290" t="s">
        <v>1183</v>
      </c>
      <c r="B630" s="292" t="s">
        <v>1184</v>
      </c>
    </row>
    <row r="631" spans="1:2">
      <c r="A631" s="290" t="s">
        <v>1185</v>
      </c>
      <c r="B631" s="292" t="s">
        <v>1186</v>
      </c>
    </row>
    <row r="632" spans="1:2">
      <c r="A632" s="290" t="s">
        <v>1187</v>
      </c>
      <c r="B632" s="292" t="s">
        <v>1188</v>
      </c>
    </row>
    <row r="633" spans="1:2">
      <c r="A633" s="290" t="s">
        <v>1189</v>
      </c>
      <c r="B633" s="292" t="s">
        <v>1190</v>
      </c>
    </row>
    <row r="634" spans="1:2">
      <c r="A634" s="290" t="s">
        <v>1191</v>
      </c>
      <c r="B634" s="292" t="s">
        <v>1086</v>
      </c>
    </row>
    <row r="635" spans="1:2">
      <c r="A635" s="290" t="s">
        <v>1192</v>
      </c>
      <c r="B635" s="292" t="s">
        <v>1193</v>
      </c>
    </row>
    <row r="636" spans="1:2">
      <c r="A636" s="290" t="s">
        <v>1194</v>
      </c>
      <c r="B636" s="292" t="s">
        <v>1195</v>
      </c>
    </row>
    <row r="637" spans="1:2">
      <c r="A637" s="290" t="s">
        <v>1196</v>
      </c>
      <c r="B637" s="292" t="s">
        <v>1197</v>
      </c>
    </row>
    <row r="638" spans="1:2">
      <c r="A638" s="290" t="s">
        <v>1198</v>
      </c>
      <c r="B638" s="292" t="s">
        <v>1199</v>
      </c>
    </row>
    <row r="639" spans="1:2">
      <c r="A639" s="290" t="s">
        <v>1200</v>
      </c>
      <c r="B639" s="292" t="s">
        <v>1201</v>
      </c>
    </row>
    <row r="640" spans="1:2">
      <c r="A640" s="290" t="s">
        <v>1623</v>
      </c>
      <c r="B640" s="295" t="s">
        <v>1042</v>
      </c>
    </row>
    <row r="641" spans="1:2">
      <c r="A641" s="290" t="s">
        <v>1709</v>
      </c>
      <c r="B641" s="292" t="s">
        <v>1078</v>
      </c>
    </row>
    <row r="642" spans="1:2">
      <c r="A642" s="290" t="s">
        <v>1727</v>
      </c>
      <c r="B642" s="292" t="s">
        <v>1728</v>
      </c>
    </row>
    <row r="643" spans="1:2">
      <c r="A643" s="290" t="s">
        <v>1729</v>
      </c>
      <c r="B643" s="292" t="s">
        <v>1730</v>
      </c>
    </row>
    <row r="644" spans="1:2">
      <c r="A644" s="290" t="s">
        <v>1731</v>
      </c>
      <c r="B644" s="292" t="s">
        <v>1034</v>
      </c>
    </row>
    <row r="645" spans="1:2">
      <c r="A645" s="290" t="s">
        <v>1342</v>
      </c>
      <c r="B645" s="292" t="s">
        <v>1084</v>
      </c>
    </row>
    <row r="646" spans="1:2">
      <c r="A646" s="290" t="s">
        <v>1732</v>
      </c>
      <c r="B646" s="292" t="s">
        <v>1733</v>
      </c>
    </row>
    <row r="647" spans="1:2">
      <c r="A647" s="290" t="s">
        <v>1734</v>
      </c>
      <c r="B647" s="292" t="s">
        <v>1735</v>
      </c>
    </row>
    <row r="648" spans="1:2">
      <c r="A648" s="290" t="s">
        <v>1736</v>
      </c>
      <c r="B648" s="292" t="s">
        <v>1737</v>
      </c>
    </row>
    <row r="649" spans="1:2">
      <c r="A649" s="290" t="s">
        <v>1734</v>
      </c>
      <c r="B649" s="292" t="s">
        <v>1735</v>
      </c>
    </row>
    <row r="650" spans="1:2">
      <c r="A650" s="290" t="s">
        <v>1461</v>
      </c>
      <c r="B650" s="292" t="s">
        <v>1738</v>
      </c>
    </row>
    <row r="651" spans="1:2">
      <c r="A651" s="290" t="s">
        <v>1426</v>
      </c>
      <c r="B651" s="292" t="s">
        <v>1739</v>
      </c>
    </row>
    <row r="652" spans="1:2">
      <c r="A652" s="290" t="s">
        <v>1435</v>
      </c>
      <c r="B652" s="292" t="s">
        <v>1740</v>
      </c>
    </row>
    <row r="653" spans="1:2">
      <c r="A653" s="290" t="s">
        <v>1741</v>
      </c>
      <c r="B653" s="292" t="s">
        <v>1742</v>
      </c>
    </row>
    <row r="654" spans="1:2">
      <c r="A654" s="290" t="s">
        <v>1443</v>
      </c>
      <c r="B654" s="292" t="s">
        <v>1743</v>
      </c>
    </row>
    <row r="655" spans="1:2">
      <c r="A655" s="290" t="s">
        <v>1744</v>
      </c>
      <c r="B655" s="292" t="s">
        <v>1745</v>
      </c>
    </row>
    <row r="656" spans="1:2">
      <c r="A656" s="290" t="s">
        <v>1746</v>
      </c>
      <c r="B656" s="292" t="s">
        <v>1747</v>
      </c>
    </row>
    <row r="657" spans="1:2">
      <c r="A657" s="290" t="s">
        <v>1748</v>
      </c>
      <c r="B657" s="292" t="s">
        <v>1749</v>
      </c>
    </row>
    <row r="658" spans="1:2">
      <c r="A658" s="290" t="s">
        <v>1461</v>
      </c>
      <c r="B658" s="292" t="s">
        <v>1750</v>
      </c>
    </row>
    <row r="659" spans="1:2">
      <c r="A659" s="290" t="s">
        <v>1751</v>
      </c>
      <c r="B659" s="292" t="s">
        <v>1752</v>
      </c>
    </row>
    <row r="660" spans="1:2">
      <c r="A660" s="290" t="s">
        <v>1753</v>
      </c>
      <c r="B660" s="292" t="s">
        <v>1754</v>
      </c>
    </row>
    <row r="661" spans="1:2">
      <c r="A661" s="290" t="s">
        <v>1755</v>
      </c>
      <c r="B661" s="292" t="s">
        <v>1756</v>
      </c>
    </row>
    <row r="662" spans="1:2">
      <c r="A662" s="290" t="s">
        <v>1757</v>
      </c>
      <c r="B662" s="292" t="s">
        <v>1758</v>
      </c>
    </row>
    <row r="663" spans="1:2">
      <c r="A663" s="290" t="s">
        <v>1759</v>
      </c>
      <c r="B663" s="292" t="s">
        <v>1163</v>
      </c>
    </row>
    <row r="664" spans="1:2">
      <c r="A664" s="290" t="s">
        <v>1760</v>
      </c>
      <c r="B664" s="295" t="s">
        <v>1042</v>
      </c>
    </row>
    <row r="665" spans="1:2">
      <c r="A665" s="290" t="s">
        <v>1761</v>
      </c>
      <c r="B665" s="292" t="s">
        <v>1762</v>
      </c>
    </row>
    <row r="666" spans="1:2">
      <c r="A666" s="290" t="s">
        <v>1763</v>
      </c>
      <c r="B666" s="292" t="s">
        <v>1179</v>
      </c>
    </row>
    <row r="667" spans="1:2">
      <c r="A667" s="290" t="s">
        <v>1764</v>
      </c>
      <c r="B667" s="292" t="s">
        <v>1765</v>
      </c>
    </row>
    <row r="668" spans="1:2">
      <c r="A668" s="290" t="s">
        <v>1766</v>
      </c>
      <c r="B668" s="292" t="s">
        <v>1767</v>
      </c>
    </row>
    <row r="669" spans="1:2">
      <c r="A669" s="290" t="s">
        <v>1768</v>
      </c>
      <c r="B669" s="292" t="s">
        <v>1149</v>
      </c>
    </row>
    <row r="670" spans="1:2">
      <c r="A670" s="290" t="s">
        <v>1769</v>
      </c>
      <c r="B670" s="292" t="s">
        <v>1770</v>
      </c>
    </row>
    <row r="671" spans="1:2">
      <c r="A671" s="290" t="s">
        <v>1491</v>
      </c>
      <c r="B671" s="292" t="s">
        <v>1771</v>
      </c>
    </row>
    <row r="672" spans="1:2">
      <c r="A672" s="290" t="s">
        <v>1424</v>
      </c>
      <c r="B672" s="292" t="s">
        <v>1772</v>
      </c>
    </row>
    <row r="673" spans="1:2">
      <c r="A673" s="290" t="s">
        <v>1543</v>
      </c>
      <c r="B673" s="292" t="s">
        <v>1773</v>
      </c>
    </row>
    <row r="674" spans="1:2">
      <c r="A674" s="290" t="s">
        <v>1430</v>
      </c>
      <c r="B674" s="292" t="s">
        <v>1774</v>
      </c>
    </row>
    <row r="675" spans="1:2">
      <c r="A675" s="290" t="s">
        <v>1439</v>
      </c>
      <c r="B675" s="292" t="s">
        <v>1775</v>
      </c>
    </row>
    <row r="676" spans="1:2">
      <c r="A676" s="290" t="s">
        <v>1418</v>
      </c>
      <c r="B676" s="292" t="s">
        <v>1776</v>
      </c>
    </row>
    <row r="677" spans="1:2">
      <c r="A677" s="290" t="s">
        <v>1433</v>
      </c>
      <c r="B677" s="292" t="s">
        <v>1777</v>
      </c>
    </row>
    <row r="678" spans="1:2">
      <c r="A678" s="290" t="s">
        <v>1465</v>
      </c>
      <c r="B678" s="292" t="s">
        <v>1778</v>
      </c>
    </row>
    <row r="679" spans="1:2">
      <c r="A679" s="290" t="s">
        <v>1457</v>
      </c>
      <c r="B679" s="292" t="s">
        <v>1779</v>
      </c>
    </row>
    <row r="680" spans="1:2">
      <c r="A680" s="290" t="s">
        <v>1780</v>
      </c>
      <c r="B680" s="292" t="s">
        <v>1781</v>
      </c>
    </row>
    <row r="681" spans="1:2">
      <c r="A681" s="290" t="s">
        <v>1445</v>
      </c>
      <c r="B681" s="292" t="s">
        <v>1782</v>
      </c>
    </row>
    <row r="682" spans="1:2">
      <c r="A682" s="290" t="s">
        <v>1441</v>
      </c>
      <c r="B682" s="292" t="s">
        <v>1783</v>
      </c>
    </row>
    <row r="683" spans="1:2">
      <c r="A683" s="290" t="s">
        <v>1784</v>
      </c>
      <c r="B683" s="292" t="s">
        <v>1785</v>
      </c>
    </row>
    <row r="684" spans="1:2">
      <c r="A684" s="290" t="s">
        <v>1786</v>
      </c>
      <c r="B684" s="292" t="s">
        <v>1787</v>
      </c>
    </row>
    <row r="685" spans="1:2">
      <c r="A685" s="290" t="s">
        <v>1459</v>
      </c>
      <c r="B685" s="292" t="s">
        <v>1788</v>
      </c>
    </row>
    <row r="686" spans="1:2">
      <c r="A686" s="290" t="s">
        <v>1428</v>
      </c>
      <c r="B686" s="292" t="s">
        <v>1789</v>
      </c>
    </row>
    <row r="687" spans="1:2">
      <c r="A687" s="290" t="s">
        <v>1790</v>
      </c>
      <c r="B687" s="292" t="s">
        <v>1791</v>
      </c>
    </row>
    <row r="688" spans="1:2">
      <c r="A688" s="290" t="s">
        <v>1437</v>
      </c>
      <c r="B688" s="292" t="s">
        <v>1792</v>
      </c>
    </row>
    <row r="689" spans="1:2">
      <c r="A689" s="290" t="s">
        <v>1793</v>
      </c>
      <c r="B689" s="292" t="s">
        <v>1794</v>
      </c>
    </row>
    <row r="690" spans="1:2">
      <c r="A690" s="290" t="s">
        <v>1795</v>
      </c>
      <c r="B690" s="292" t="s">
        <v>1796</v>
      </c>
    </row>
    <row r="691" spans="1:2">
      <c r="A691" s="290" t="s">
        <v>1797</v>
      </c>
      <c r="B691" s="292" t="s">
        <v>1798</v>
      </c>
    </row>
    <row r="692" spans="1:2">
      <c r="A692" s="290" t="s">
        <v>1799</v>
      </c>
      <c r="B692" s="292" t="s">
        <v>1800</v>
      </c>
    </row>
    <row r="693" spans="1:2">
      <c r="A693" s="290" t="s">
        <v>1495</v>
      </c>
      <c r="B693" s="292" t="s">
        <v>1801</v>
      </c>
    </row>
    <row r="694" spans="1:2">
      <c r="A694" s="290" t="s">
        <v>1802</v>
      </c>
      <c r="B694" s="292" t="s">
        <v>1803</v>
      </c>
    </row>
    <row r="695" spans="1:2">
      <c r="A695" s="290" t="s">
        <v>1804</v>
      </c>
      <c r="B695" s="292" t="s">
        <v>1805</v>
      </c>
    </row>
    <row r="696" spans="1:2">
      <c r="A696" s="290" t="s">
        <v>1806</v>
      </c>
      <c r="B696" s="292" t="s">
        <v>1807</v>
      </c>
    </row>
    <row r="697" spans="1:2">
      <c r="A697" s="290" t="s">
        <v>1808</v>
      </c>
      <c r="B697" s="292" t="s">
        <v>1809</v>
      </c>
    </row>
    <row r="698" spans="1:2">
      <c r="A698" s="290" t="s">
        <v>1420</v>
      </c>
      <c r="B698" s="292" t="s">
        <v>1810</v>
      </c>
    </row>
    <row r="699" spans="1:2">
      <c r="A699" s="290" t="s">
        <v>1616</v>
      </c>
      <c r="B699" s="292" t="s">
        <v>1811</v>
      </c>
    </row>
    <row r="700" spans="1:2">
      <c r="A700" s="290" t="s">
        <v>1812</v>
      </c>
      <c r="B700" s="292" t="s">
        <v>1813</v>
      </c>
    </row>
    <row r="701" spans="1:2">
      <c r="A701" s="290" t="s">
        <v>1455</v>
      </c>
      <c r="B701" s="292" t="s">
        <v>1814</v>
      </c>
    </row>
    <row r="702" spans="1:2">
      <c r="A702" s="290" t="s">
        <v>1815</v>
      </c>
      <c r="B702" s="292" t="s">
        <v>1816</v>
      </c>
    </row>
    <row r="703" spans="1:2">
      <c r="A703" s="290" t="s">
        <v>1489</v>
      </c>
      <c r="B703" s="292" t="s">
        <v>1817</v>
      </c>
    </row>
    <row r="704" spans="1:2">
      <c r="A704" s="290" t="s">
        <v>1818</v>
      </c>
      <c r="B704" s="292" t="s">
        <v>1819</v>
      </c>
    </row>
    <row r="705" spans="1:2">
      <c r="A705" s="290" t="s">
        <v>1534</v>
      </c>
      <c r="B705" s="292" t="s">
        <v>1123</v>
      </c>
    </row>
    <row r="706" spans="1:2">
      <c r="A706" s="290" t="s">
        <v>1570</v>
      </c>
      <c r="B706" s="292" t="s">
        <v>1820</v>
      </c>
    </row>
    <row r="707" spans="1:2">
      <c r="A707" s="290" t="s">
        <v>1821</v>
      </c>
      <c r="B707" s="292" t="s">
        <v>1822</v>
      </c>
    </row>
    <row r="708" spans="1:2">
      <c r="A708" s="290" t="s">
        <v>1823</v>
      </c>
      <c r="B708" s="292" t="s">
        <v>1824</v>
      </c>
    </row>
    <row r="709" spans="1:2">
      <c r="A709" s="290" t="s">
        <v>1825</v>
      </c>
      <c r="B709" s="292" t="s">
        <v>1826</v>
      </c>
    </row>
    <row r="710" spans="1:2">
      <c r="A710" s="290" t="s">
        <v>1741</v>
      </c>
      <c r="B710" s="292" t="s">
        <v>1827</v>
      </c>
    </row>
    <row r="711" spans="1:2">
      <c r="A711" s="290" t="s">
        <v>1828</v>
      </c>
      <c r="B711" s="292" t="s">
        <v>1829</v>
      </c>
    </row>
    <row r="712" spans="1:2">
      <c r="A712" s="290" t="s">
        <v>1830</v>
      </c>
      <c r="B712" s="292" t="s">
        <v>1831</v>
      </c>
    </row>
    <row r="713" spans="1:2">
      <c r="A713" s="290" t="s">
        <v>1416</v>
      </c>
      <c r="B713" s="292" t="s">
        <v>1832</v>
      </c>
    </row>
    <row r="714" spans="1:2">
      <c r="A714" s="290" t="s">
        <v>1547</v>
      </c>
      <c r="B714" s="292" t="s">
        <v>1833</v>
      </c>
    </row>
    <row r="715" spans="1:2">
      <c r="A715" s="290" t="s">
        <v>1834</v>
      </c>
      <c r="B715" s="292" t="s">
        <v>1835</v>
      </c>
    </row>
    <row r="716" spans="1:2">
      <c r="A716" s="290" t="s">
        <v>1836</v>
      </c>
      <c r="B716" s="292" t="s">
        <v>1837</v>
      </c>
    </row>
    <row r="717" spans="1:2">
      <c r="A717" s="290" t="s">
        <v>1537</v>
      </c>
      <c r="B717" s="292" t="s">
        <v>1838</v>
      </c>
    </row>
    <row r="718" spans="1:2">
      <c r="A718" s="290" t="s">
        <v>1839</v>
      </c>
      <c r="B718" s="292" t="s">
        <v>1840</v>
      </c>
    </row>
    <row r="719" spans="1:2">
      <c r="A719" s="290" t="s">
        <v>1841</v>
      </c>
      <c r="B719" s="292" t="s">
        <v>1842</v>
      </c>
    </row>
    <row r="720" spans="1:2">
      <c r="A720" s="290" t="s">
        <v>1557</v>
      </c>
      <c r="B720" s="292" t="s">
        <v>1843</v>
      </c>
    </row>
    <row r="721" spans="1:2">
      <c r="A721" s="290" t="s">
        <v>1844</v>
      </c>
      <c r="B721" s="292" t="s">
        <v>1845</v>
      </c>
    </row>
    <row r="722" spans="1:2">
      <c r="A722" s="290" t="s">
        <v>1846</v>
      </c>
      <c r="B722" s="292" t="s">
        <v>1847</v>
      </c>
    </row>
    <row r="723" spans="1:2">
      <c r="A723" s="290" t="s">
        <v>1848</v>
      </c>
      <c r="B723" s="292" t="s">
        <v>1849</v>
      </c>
    </row>
    <row r="724" spans="1:2">
      <c r="A724" s="290" t="s">
        <v>1850</v>
      </c>
      <c r="B724" s="292" t="s">
        <v>1851</v>
      </c>
    </row>
    <row r="725" spans="1:2">
      <c r="A725" s="290" t="s">
        <v>1315</v>
      </c>
      <c r="B725" s="292" t="s">
        <v>1852</v>
      </c>
    </row>
    <row r="726" spans="1:2">
      <c r="A726" s="290" t="s">
        <v>1853</v>
      </c>
      <c r="B726" s="292" t="s">
        <v>1854</v>
      </c>
    </row>
    <row r="727" spans="1:2">
      <c r="A727" s="290" t="s">
        <v>1855</v>
      </c>
      <c r="B727" s="292" t="s">
        <v>1856</v>
      </c>
    </row>
    <row r="728" spans="1:2">
      <c r="A728" s="290" t="s">
        <v>1825</v>
      </c>
      <c r="B728" s="292" t="s">
        <v>1826</v>
      </c>
    </row>
    <row r="729" spans="1:2">
      <c r="A729" s="290" t="s">
        <v>1857</v>
      </c>
      <c r="B729" s="292" t="s">
        <v>1858</v>
      </c>
    </row>
    <row r="730" spans="1:2">
      <c r="A730" s="290" t="s">
        <v>1390</v>
      </c>
      <c r="B730" s="292" t="s">
        <v>1036</v>
      </c>
    </row>
    <row r="731" spans="1:2">
      <c r="A731" s="290" t="s">
        <v>1859</v>
      </c>
      <c r="B731" s="292" t="s">
        <v>1860</v>
      </c>
    </row>
    <row r="732" spans="1:2">
      <c r="A732" s="290" t="s">
        <v>1317</v>
      </c>
      <c r="B732" s="292" t="s">
        <v>1861</v>
      </c>
    </row>
    <row r="733" spans="1:2">
      <c r="A733" s="290" t="s">
        <v>1862</v>
      </c>
      <c r="B733" s="292" t="s">
        <v>1863</v>
      </c>
    </row>
    <row r="734" spans="1:2">
      <c r="A734" s="290" t="s">
        <v>1422</v>
      </c>
      <c r="B734" s="292" t="s">
        <v>1864</v>
      </c>
    </row>
    <row r="735" spans="1:2">
      <c r="A735" s="290" t="s">
        <v>1448</v>
      </c>
      <c r="B735" s="292" t="s">
        <v>1819</v>
      </c>
    </row>
    <row r="736" spans="1:2">
      <c r="A736" s="290" t="s">
        <v>1865</v>
      </c>
      <c r="B736" s="292" t="s">
        <v>1866</v>
      </c>
    </row>
    <row r="737" spans="1:2">
      <c r="A737" s="290" t="s">
        <v>1867</v>
      </c>
      <c r="B737" s="292" t="s">
        <v>1868</v>
      </c>
    </row>
    <row r="738" spans="1:2">
      <c r="A738" s="290" t="s">
        <v>1869</v>
      </c>
      <c r="B738" s="292" t="s">
        <v>1870</v>
      </c>
    </row>
    <row r="739" spans="1:2">
      <c r="A739" s="290" t="s">
        <v>1871</v>
      </c>
      <c r="B739" s="292" t="s">
        <v>1074</v>
      </c>
    </row>
    <row r="740" spans="1:2">
      <c r="A740" s="290" t="s">
        <v>1872</v>
      </c>
      <c r="B740" s="292" t="s">
        <v>1873</v>
      </c>
    </row>
    <row r="741" spans="1:2">
      <c r="A741" s="290" t="s">
        <v>1874</v>
      </c>
      <c r="B741" s="292" t="s">
        <v>1875</v>
      </c>
    </row>
    <row r="742" spans="1:2">
      <c r="A742" s="290" t="s">
        <v>1876</v>
      </c>
      <c r="B742" s="292" t="s">
        <v>1877</v>
      </c>
    </row>
    <row r="743" spans="1:2">
      <c r="A743" s="290" t="s">
        <v>1878</v>
      </c>
      <c r="B743" s="292" t="s">
        <v>1733</v>
      </c>
    </row>
    <row r="744" spans="1:2">
      <c r="A744" s="290" t="s">
        <v>1623</v>
      </c>
      <c r="B744" s="295" t="s">
        <v>1042</v>
      </c>
    </row>
    <row r="745" spans="1:2">
      <c r="A745" s="290" t="s">
        <v>1879</v>
      </c>
      <c r="B745" s="292" t="s">
        <v>958</v>
      </c>
    </row>
    <row r="746" spans="1:2">
      <c r="A746" s="290" t="s">
        <v>1880</v>
      </c>
      <c r="B746" s="292" t="s">
        <v>1881</v>
      </c>
    </row>
    <row r="747" spans="1:2">
      <c r="A747" s="290" t="s">
        <v>1882</v>
      </c>
      <c r="B747" s="292" t="s">
        <v>1798</v>
      </c>
    </row>
    <row r="748" spans="1:2">
      <c r="A748" s="290" t="s">
        <v>1497</v>
      </c>
      <c r="B748" s="292" t="s">
        <v>1758</v>
      </c>
    </row>
    <row r="749" spans="1:2">
      <c r="A749" s="290" t="s">
        <v>1463</v>
      </c>
      <c r="B749" s="292" t="s">
        <v>1742</v>
      </c>
    </row>
    <row r="750" spans="1:2">
      <c r="A750" s="290" t="s">
        <v>1487</v>
      </c>
      <c r="B750" s="292" t="s">
        <v>1794</v>
      </c>
    </row>
    <row r="751" spans="1:2">
      <c r="A751" s="290" t="s">
        <v>1505</v>
      </c>
      <c r="B751" s="292" t="s">
        <v>1796</v>
      </c>
    </row>
    <row r="752" spans="1:2">
      <c r="A752" s="290" t="s">
        <v>1507</v>
      </c>
      <c r="B752" s="292" t="s">
        <v>1803</v>
      </c>
    </row>
    <row r="753" spans="1:2">
      <c r="A753" s="290" t="s">
        <v>1501</v>
      </c>
      <c r="B753" s="292" t="s">
        <v>1807</v>
      </c>
    </row>
    <row r="754" spans="1:2">
      <c r="A754" s="290" t="s">
        <v>1709</v>
      </c>
      <c r="B754" s="292" t="s">
        <v>1078</v>
      </c>
    </row>
    <row r="755" spans="1:2">
      <c r="A755" s="290" t="s">
        <v>1883</v>
      </c>
      <c r="B755" s="295" t="s">
        <v>1056</v>
      </c>
    </row>
    <row r="756" spans="1:2">
      <c r="A756" s="290" t="s">
        <v>1884</v>
      </c>
      <c r="B756" s="292" t="s">
        <v>1885</v>
      </c>
    </row>
    <row r="757" spans="1:2">
      <c r="A757" s="290" t="s">
        <v>1867</v>
      </c>
      <c r="B757" s="292" t="s">
        <v>1868</v>
      </c>
    </row>
    <row r="758" spans="1:2">
      <c r="A758" s="290" t="s">
        <v>1886</v>
      </c>
      <c r="B758" s="292" t="s">
        <v>1887</v>
      </c>
    </row>
    <row r="759" spans="1:2">
      <c r="A759" s="290" t="s">
        <v>1888</v>
      </c>
      <c r="B759" s="292" t="s">
        <v>1889</v>
      </c>
    </row>
    <row r="760" spans="1:2">
      <c r="A760" s="290" t="s">
        <v>1328</v>
      </c>
      <c r="B760" s="292" t="s">
        <v>1890</v>
      </c>
    </row>
    <row r="761" spans="1:2">
      <c r="A761" s="290" t="s">
        <v>1522</v>
      </c>
      <c r="B761" s="292" t="s">
        <v>1891</v>
      </c>
    </row>
    <row r="762" spans="1:2">
      <c r="A762" s="290" t="s">
        <v>1892</v>
      </c>
      <c r="B762" s="292" t="s">
        <v>1893</v>
      </c>
    </row>
    <row r="763" spans="1:2">
      <c r="A763" s="290" t="s">
        <v>1894</v>
      </c>
      <c r="B763" s="297" t="s">
        <v>1062</v>
      </c>
    </row>
    <row r="764" spans="1:2">
      <c r="A764" s="290" t="s">
        <v>1895</v>
      </c>
      <c r="B764" s="292" t="s">
        <v>1896</v>
      </c>
    </row>
    <row r="765" spans="1:2">
      <c r="A765" s="290" t="s">
        <v>1897</v>
      </c>
      <c r="B765" s="295" t="s">
        <v>1054</v>
      </c>
    </row>
    <row r="766" spans="1:2">
      <c r="A766" s="290" t="s">
        <v>1654</v>
      </c>
      <c r="B766" s="292" t="s">
        <v>1157</v>
      </c>
    </row>
    <row r="767" spans="1:2">
      <c r="A767" s="290" t="s">
        <v>1522</v>
      </c>
      <c r="B767" s="292" t="s">
        <v>1898</v>
      </c>
    </row>
    <row r="768" spans="1:2">
      <c r="A768" s="290" t="s">
        <v>1899</v>
      </c>
      <c r="B768" s="292" t="s">
        <v>1900</v>
      </c>
    </row>
    <row r="769" spans="1:2">
      <c r="A769" s="290" t="s">
        <v>1901</v>
      </c>
      <c r="B769" s="292" t="s">
        <v>1902</v>
      </c>
    </row>
    <row r="770" spans="1:2">
      <c r="A770" s="290" t="s">
        <v>1903</v>
      </c>
      <c r="B770" s="292" t="s">
        <v>1904</v>
      </c>
    </row>
    <row r="771" spans="1:2">
      <c r="A771" s="290" t="s">
        <v>1727</v>
      </c>
      <c r="B771" s="292" t="s">
        <v>1728</v>
      </c>
    </row>
    <row r="772" spans="1:2">
      <c r="A772" s="290" t="s">
        <v>1094</v>
      </c>
      <c r="B772" s="292" t="s">
        <v>1095</v>
      </c>
    </row>
    <row r="773" spans="1:2">
      <c r="A773" s="290" t="s">
        <v>1729</v>
      </c>
      <c r="B773" s="292" t="s">
        <v>1730</v>
      </c>
    </row>
    <row r="774" spans="1:2">
      <c r="A774" s="290" t="s">
        <v>1729</v>
      </c>
      <c r="B774" s="292" t="s">
        <v>1730</v>
      </c>
    </row>
    <row r="775" spans="1:2">
      <c r="A775" s="290" t="s">
        <v>1342</v>
      </c>
      <c r="B775" s="292" t="s">
        <v>1084</v>
      </c>
    </row>
    <row r="776" spans="1:2">
      <c r="A776" s="290" t="s">
        <v>1303</v>
      </c>
      <c r="B776" s="292" t="s">
        <v>1193</v>
      </c>
    </row>
    <row r="777" spans="1:2">
      <c r="A777" s="290" t="s">
        <v>1905</v>
      </c>
      <c r="B777" s="292" t="s">
        <v>1906</v>
      </c>
    </row>
    <row r="778" spans="1:2">
      <c r="A778" s="290" t="s">
        <v>1907</v>
      </c>
      <c r="B778" s="292" t="s">
        <v>1179</v>
      </c>
    </row>
    <row r="779" spans="1:2">
      <c r="A779" s="290" t="s">
        <v>1467</v>
      </c>
      <c r="B779" s="292" t="s">
        <v>1908</v>
      </c>
    </row>
    <row r="780" spans="1:2">
      <c r="A780" s="290" t="s">
        <v>1731</v>
      </c>
      <c r="B780" s="292" t="s">
        <v>1034</v>
      </c>
    </row>
    <row r="781" spans="1:2">
      <c r="A781" s="290" t="s">
        <v>1909</v>
      </c>
      <c r="B781" s="292" t="s">
        <v>1078</v>
      </c>
    </row>
    <row r="782" spans="1:2">
      <c r="A782" s="290" t="s">
        <v>1910</v>
      </c>
      <c r="B782" s="292" t="s">
        <v>1911</v>
      </c>
    </row>
    <row r="783" spans="1:2">
      <c r="A783" s="290" t="s">
        <v>1912</v>
      </c>
      <c r="B783" s="292" t="s">
        <v>1913</v>
      </c>
    </row>
    <row r="784" spans="1:2">
      <c r="A784" s="290" t="s">
        <v>1359</v>
      </c>
      <c r="B784" s="292" t="s">
        <v>1076</v>
      </c>
    </row>
    <row r="785" spans="1:2">
      <c r="A785" s="290" t="s">
        <v>1308</v>
      </c>
      <c r="B785" s="292" t="s">
        <v>1193</v>
      </c>
    </row>
    <row r="786" spans="1:2">
      <c r="A786" s="290" t="s">
        <v>1914</v>
      </c>
      <c r="B786" s="292" t="s">
        <v>1195</v>
      </c>
    </row>
    <row r="787" spans="1:2">
      <c r="A787" s="290" t="s">
        <v>1915</v>
      </c>
      <c r="B787" s="292" t="s">
        <v>1916</v>
      </c>
    </row>
    <row r="788" spans="1:2">
      <c r="A788" s="290" t="s">
        <v>1917</v>
      </c>
      <c r="B788" s="292" t="s">
        <v>1847</v>
      </c>
    </row>
    <row r="789" spans="1:2">
      <c r="A789" s="290" t="s">
        <v>1918</v>
      </c>
      <c r="B789" s="292" t="s">
        <v>1919</v>
      </c>
    </row>
    <row r="790" spans="1:2">
      <c r="A790" s="290" t="s">
        <v>1865</v>
      </c>
      <c r="B790" s="292" t="s">
        <v>1866</v>
      </c>
    </row>
    <row r="791" spans="1:2">
      <c r="A791" s="290" t="s">
        <v>1920</v>
      </c>
      <c r="B791" s="292" t="s">
        <v>1921</v>
      </c>
    </row>
    <row r="792" spans="1:2">
      <c r="A792" s="290" t="s">
        <v>1485</v>
      </c>
      <c r="B792" s="292" t="s">
        <v>1922</v>
      </c>
    </row>
    <row r="793" spans="1:2">
      <c r="A793" s="290" t="s">
        <v>1493</v>
      </c>
      <c r="B793" s="292" t="s">
        <v>1906</v>
      </c>
    </row>
    <row r="794" spans="1:2">
      <c r="A794" s="290" t="s">
        <v>1923</v>
      </c>
      <c r="B794" s="292" t="s">
        <v>1866</v>
      </c>
    </row>
    <row r="795" spans="1:2">
      <c r="A795" s="290" t="s">
        <v>1924</v>
      </c>
      <c r="B795" s="292" t="s">
        <v>1925</v>
      </c>
    </row>
    <row r="796" spans="1:2">
      <c r="A796" s="290" t="s">
        <v>1926</v>
      </c>
      <c r="B796" s="292" t="s">
        <v>1927</v>
      </c>
    </row>
    <row r="797" spans="1:2">
      <c r="A797" s="290" t="s">
        <v>1928</v>
      </c>
      <c r="B797" s="292" t="s">
        <v>1929</v>
      </c>
    </row>
    <row r="798" spans="1:2">
      <c r="A798" s="290" t="s">
        <v>1930</v>
      </c>
      <c r="B798" s="292" t="s">
        <v>1931</v>
      </c>
    </row>
    <row r="799" spans="1:2">
      <c r="A799" s="290" t="s">
        <v>1932</v>
      </c>
      <c r="B799" s="292" t="s">
        <v>1933</v>
      </c>
    </row>
    <row r="800" spans="1:2">
      <c r="A800" s="290" t="s">
        <v>1595</v>
      </c>
      <c r="B800" s="292" t="s">
        <v>1896</v>
      </c>
    </row>
    <row r="801" spans="1:2">
      <c r="A801" s="290" t="s">
        <v>1475</v>
      </c>
      <c r="B801" s="292" t="s">
        <v>1934</v>
      </c>
    </row>
    <row r="802" spans="1:2">
      <c r="A802" s="290" t="s">
        <v>1499</v>
      </c>
      <c r="B802" s="292" t="s">
        <v>1911</v>
      </c>
    </row>
    <row r="803" spans="1:2">
      <c r="A803" s="290" t="s">
        <v>1344</v>
      </c>
      <c r="B803" s="292" t="s">
        <v>1935</v>
      </c>
    </row>
    <row r="804" spans="1:2">
      <c r="A804" s="290" t="s">
        <v>1936</v>
      </c>
      <c r="B804" s="292" t="s">
        <v>1937</v>
      </c>
    </row>
    <row r="805" spans="1:2">
      <c r="A805" s="290" t="s">
        <v>1938</v>
      </c>
      <c r="B805" s="292" t="s">
        <v>879</v>
      </c>
    </row>
    <row r="806" spans="1:2">
      <c r="A806" s="290" t="s">
        <v>1930</v>
      </c>
      <c r="B806" s="292" t="s">
        <v>1939</v>
      </c>
    </row>
    <row r="807" spans="1:2">
      <c r="A807" s="290" t="s">
        <v>1940</v>
      </c>
      <c r="B807" s="292" t="s">
        <v>1941</v>
      </c>
    </row>
    <row r="808" spans="1:2">
      <c r="A808" s="290" t="s">
        <v>1942</v>
      </c>
      <c r="B808" s="292" t="s">
        <v>1943</v>
      </c>
    </row>
    <row r="809" spans="1:2">
      <c r="A809" s="290" t="s">
        <v>1944</v>
      </c>
      <c r="B809" s="292" t="s">
        <v>1945</v>
      </c>
    </row>
    <row r="810" spans="1:2">
      <c r="A810" s="290" t="s">
        <v>1946</v>
      </c>
      <c r="B810" s="292" t="s">
        <v>1947</v>
      </c>
    </row>
    <row r="811" spans="1:2">
      <c r="A811" s="290" t="s">
        <v>1948</v>
      </c>
      <c r="B811" s="292" t="s">
        <v>1949</v>
      </c>
    </row>
    <row r="812" spans="1:2">
      <c r="A812" s="290" t="s">
        <v>1950</v>
      </c>
      <c r="B812" s="292" t="s">
        <v>1951</v>
      </c>
    </row>
    <row r="813" spans="1:2">
      <c r="A813" s="290" t="s">
        <v>1952</v>
      </c>
      <c r="B813" s="292" t="s">
        <v>1953</v>
      </c>
    </row>
    <row r="814" spans="1:2">
      <c r="A814" s="290" t="s">
        <v>1954</v>
      </c>
      <c r="B814" s="292" t="s">
        <v>1955</v>
      </c>
    </row>
    <row r="815" spans="1:2">
      <c r="A815" s="290" t="s">
        <v>1956</v>
      </c>
      <c r="B815" s="292" t="s">
        <v>1957</v>
      </c>
    </row>
    <row r="816" spans="1:2">
      <c r="A816" s="290" t="s">
        <v>1332</v>
      </c>
      <c r="B816" s="292" t="s">
        <v>1958</v>
      </c>
    </row>
    <row r="817" spans="1:2">
      <c r="A817" s="290" t="s">
        <v>374</v>
      </c>
      <c r="B817" s="292" t="s">
        <v>375</v>
      </c>
    </row>
    <row r="818" spans="1:2">
      <c r="A818" s="290" t="s">
        <v>1375</v>
      </c>
      <c r="B818" s="292" t="s">
        <v>1959</v>
      </c>
    </row>
    <row r="819" spans="1:2">
      <c r="A819" s="290" t="s">
        <v>1960</v>
      </c>
      <c r="B819" s="292" t="s">
        <v>1961</v>
      </c>
    </row>
    <row r="820" spans="1:2">
      <c r="A820" s="290" t="s">
        <v>1962</v>
      </c>
      <c r="B820" s="292" t="s">
        <v>1078</v>
      </c>
    </row>
    <row r="821" spans="1:2">
      <c r="A821" s="290" t="s">
        <v>1963</v>
      </c>
      <c r="B821" s="292" t="s">
        <v>1195</v>
      </c>
    </row>
    <row r="822" spans="1:2">
      <c r="A822" s="290" t="s">
        <v>1662</v>
      </c>
      <c r="B822" s="292" t="s">
        <v>1964</v>
      </c>
    </row>
    <row r="823" spans="1:2">
      <c r="A823" s="290" t="s">
        <v>1965</v>
      </c>
      <c r="B823" s="292" t="s">
        <v>1195</v>
      </c>
    </row>
    <row r="824" spans="1:2">
      <c r="A824" s="290" t="s">
        <v>1966</v>
      </c>
      <c r="B824" s="292" t="s">
        <v>1939</v>
      </c>
    </row>
    <row r="825" spans="1:2">
      <c r="A825" s="290" t="s">
        <v>1967</v>
      </c>
      <c r="B825" s="292" t="s">
        <v>1968</v>
      </c>
    </row>
    <row r="826" spans="1:2">
      <c r="A826" s="290" t="s">
        <v>1969</v>
      </c>
      <c r="B826" s="292" t="s">
        <v>1970</v>
      </c>
    </row>
    <row r="827" spans="1:2">
      <c r="A827" s="290" t="s">
        <v>1971</v>
      </c>
      <c r="B827" s="292" t="s">
        <v>1972</v>
      </c>
    </row>
    <row r="828" spans="1:2">
      <c r="A828" s="290" t="s">
        <v>1973</v>
      </c>
      <c r="B828" s="292" t="s">
        <v>1974</v>
      </c>
    </row>
    <row r="829" spans="1:2">
      <c r="A829" s="290" t="s">
        <v>1975</v>
      </c>
      <c r="B829" s="292" t="s">
        <v>1976</v>
      </c>
    </row>
    <row r="830" spans="1:2">
      <c r="A830" s="290" t="s">
        <v>1469</v>
      </c>
      <c r="B830" s="292" t="s">
        <v>1977</v>
      </c>
    </row>
    <row r="831" spans="1:2">
      <c r="A831" s="290" t="s">
        <v>1473</v>
      </c>
      <c r="B831" s="292" t="s">
        <v>1978</v>
      </c>
    </row>
    <row r="832" spans="1:2">
      <c r="A832" s="290" t="s">
        <v>1509</v>
      </c>
      <c r="B832" s="292" t="s">
        <v>1979</v>
      </c>
    </row>
    <row r="833" spans="1:2">
      <c r="A833" s="290" t="s">
        <v>1481</v>
      </c>
      <c r="B833" s="292" t="s">
        <v>1980</v>
      </c>
    </row>
    <row r="834" spans="1:2">
      <c r="A834" s="290" t="s">
        <v>1981</v>
      </c>
      <c r="B834" s="292" t="s">
        <v>1982</v>
      </c>
    </row>
    <row r="835" spans="1:2">
      <c r="A835" s="290" t="s">
        <v>1407</v>
      </c>
      <c r="B835" s="295" t="s">
        <v>1983</v>
      </c>
    </row>
    <row r="836" spans="1:2">
      <c r="A836" s="290" t="s">
        <v>1384</v>
      </c>
      <c r="B836" s="292" t="s">
        <v>1984</v>
      </c>
    </row>
    <row r="837" spans="1:2">
      <c r="A837" s="290" t="s">
        <v>1985</v>
      </c>
      <c r="B837" s="292" t="s">
        <v>1986</v>
      </c>
    </row>
    <row r="838" spans="1:2">
      <c r="A838" s="290" t="s">
        <v>1987</v>
      </c>
      <c r="B838" s="292" t="s">
        <v>1988</v>
      </c>
    </row>
    <row r="839" spans="1:2">
      <c r="A839" s="290" t="s">
        <v>1989</v>
      </c>
      <c r="B839" s="292" t="s">
        <v>1990</v>
      </c>
    </row>
    <row r="840" spans="1:2">
      <c r="A840" s="290" t="s">
        <v>1991</v>
      </c>
      <c r="B840" s="292" t="s">
        <v>1992</v>
      </c>
    </row>
    <row r="841" spans="1:2">
      <c r="A841" s="290" t="s">
        <v>1993</v>
      </c>
      <c r="B841" s="292" t="s">
        <v>1994</v>
      </c>
    </row>
    <row r="842" spans="1:2">
      <c r="A842" s="290" t="s">
        <v>1648</v>
      </c>
      <c r="B842" s="292" t="s">
        <v>1995</v>
      </c>
    </row>
    <row r="843" spans="1:2">
      <c r="A843" s="290" t="s">
        <v>1372</v>
      </c>
      <c r="B843" s="292" t="s">
        <v>1996</v>
      </c>
    </row>
    <row r="844" spans="1:2">
      <c r="A844" s="290" t="s">
        <v>1471</v>
      </c>
      <c r="B844" s="292" t="s">
        <v>1997</v>
      </c>
    </row>
    <row r="845" spans="1:2">
      <c r="A845" s="290" t="s">
        <v>1998</v>
      </c>
      <c r="B845" s="292" t="s">
        <v>1999</v>
      </c>
    </row>
    <row r="846" spans="1:2">
      <c r="A846" s="290" t="s">
        <v>2000</v>
      </c>
      <c r="B846" s="292" t="s">
        <v>942</v>
      </c>
    </row>
    <row r="847" spans="1:2">
      <c r="A847" s="290" t="s">
        <v>2001</v>
      </c>
      <c r="B847" s="292" t="s">
        <v>2002</v>
      </c>
    </row>
    <row r="848" spans="1:2">
      <c r="A848" s="290" t="s">
        <v>2003</v>
      </c>
      <c r="B848" s="292" t="s">
        <v>2004</v>
      </c>
    </row>
    <row r="849" spans="1:2">
      <c r="A849" s="298" t="s">
        <v>1334</v>
      </c>
      <c r="B849" s="292" t="s">
        <v>2005</v>
      </c>
    </row>
    <row r="850" spans="1:2">
      <c r="A850" s="299" t="s">
        <v>2006</v>
      </c>
      <c r="B850" s="300" t="s">
        <v>2007</v>
      </c>
    </row>
    <row r="851" spans="1:2">
      <c r="A851" s="299" t="s">
        <v>2008</v>
      </c>
      <c r="B851" s="300" t="s">
        <v>2009</v>
      </c>
    </row>
    <row r="852" spans="1:2">
      <c r="A852" s="299" t="s">
        <v>2010</v>
      </c>
      <c r="B852" s="300" t="s">
        <v>2011</v>
      </c>
    </row>
    <row r="853" spans="1:2">
      <c r="A853" s="299" t="s">
        <v>2012</v>
      </c>
      <c r="B853" s="300" t="s">
        <v>2013</v>
      </c>
    </row>
    <row r="854" spans="1:2">
      <c r="A854" s="210" t="s">
        <v>1479</v>
      </c>
      <c r="B854" s="292" t="s">
        <v>2014</v>
      </c>
    </row>
    <row r="855" spans="1:2">
      <c r="A855" s="210" t="s">
        <v>1620</v>
      </c>
      <c r="B855" s="292" t="s">
        <v>2015</v>
      </c>
    </row>
    <row r="856" spans="1:2">
      <c r="A856" s="210" t="s">
        <v>1483</v>
      </c>
      <c r="B856" s="292" t="s">
        <v>2016</v>
      </c>
    </row>
    <row r="857" spans="1:2">
      <c r="A857" s="210" t="s">
        <v>1477</v>
      </c>
      <c r="B857" s="292" t="s">
        <v>2017</v>
      </c>
    </row>
    <row r="858" spans="1:2">
      <c r="A858" s="210" t="s">
        <v>2018</v>
      </c>
      <c r="B858" s="292" t="s">
        <v>2019</v>
      </c>
    </row>
    <row r="859" spans="1:2">
      <c r="A859" s="210" t="s">
        <v>1611</v>
      </c>
      <c r="B859" s="292" t="s">
        <v>942</v>
      </c>
    </row>
    <row r="860" spans="1:2">
      <c r="A860" s="210" t="s">
        <v>2020</v>
      </c>
      <c r="B860" s="300" t="s">
        <v>2021</v>
      </c>
    </row>
    <row r="861" spans="1:2">
      <c r="A861" s="210" t="s">
        <v>2022</v>
      </c>
      <c r="B861" s="300" t="s">
        <v>2023</v>
      </c>
    </row>
    <row r="862" spans="1:2">
      <c r="A862" s="210" t="s">
        <v>2024</v>
      </c>
      <c r="B862" s="300" t="s">
        <v>2025</v>
      </c>
    </row>
    <row r="863" spans="1:2">
      <c r="A863" s="210" t="s">
        <v>2026</v>
      </c>
      <c r="B863" s="300" t="s">
        <v>2027</v>
      </c>
    </row>
    <row r="864" spans="1:2">
      <c r="A864" s="210" t="s">
        <v>2028</v>
      </c>
      <c r="B864" s="300" t="s">
        <v>2029</v>
      </c>
    </row>
    <row r="865" spans="1:2">
      <c r="A865" s="210" t="s">
        <v>2030</v>
      </c>
      <c r="B865" s="300" t="s">
        <v>2031</v>
      </c>
    </row>
    <row r="866" spans="1:2">
      <c r="A866" s="210" t="s">
        <v>2032</v>
      </c>
      <c r="B866" s="300" t="s">
        <v>2033</v>
      </c>
    </row>
    <row r="867" spans="1:2">
      <c r="A867" s="210" t="s">
        <v>2034</v>
      </c>
      <c r="B867" s="300" t="s">
        <v>2035</v>
      </c>
    </row>
    <row r="868" spans="1:2">
      <c r="A868" s="210" t="s">
        <v>2036</v>
      </c>
      <c r="B868" s="292" t="s">
        <v>2037</v>
      </c>
    </row>
    <row r="869" spans="1:2">
      <c r="A869" s="210" t="s">
        <v>1541</v>
      </c>
      <c r="B869" s="292" t="s">
        <v>2038</v>
      </c>
    </row>
    <row r="870" spans="1:2">
      <c r="A870" s="210" t="s">
        <v>2039</v>
      </c>
      <c r="B870" s="292" t="s">
        <v>2040</v>
      </c>
    </row>
    <row r="871" spans="1:2">
      <c r="A871" s="210" t="s">
        <v>2041</v>
      </c>
      <c r="B871" s="292" t="s">
        <v>2042</v>
      </c>
    </row>
    <row r="872" spans="1:2">
      <c r="A872" s="210" t="s">
        <v>2043</v>
      </c>
      <c r="B872" s="300" t="s">
        <v>2044</v>
      </c>
    </row>
    <row r="873" spans="1:2">
      <c r="A873" s="210" t="s">
        <v>1567</v>
      </c>
      <c r="B873" s="300" t="s">
        <v>1724</v>
      </c>
    </row>
    <row r="874" spans="1:2">
      <c r="A874" s="299" t="s">
        <v>1401</v>
      </c>
      <c r="B874" s="300" t="s">
        <v>2045</v>
      </c>
    </row>
    <row r="875" spans="1:2">
      <c r="A875" s="210" t="s">
        <v>2046</v>
      </c>
      <c r="B875" s="300" t="s">
        <v>2047</v>
      </c>
    </row>
    <row r="876" spans="1:2">
      <c r="A876" s="210" t="s">
        <v>2048</v>
      </c>
      <c r="B876" s="300" t="s">
        <v>2049</v>
      </c>
    </row>
    <row r="877" spans="1:2">
      <c r="A877" s="210" t="s">
        <v>2050</v>
      </c>
      <c r="B877" s="300" t="s">
        <v>2051</v>
      </c>
    </row>
    <row r="878" spans="1:2">
      <c r="A878" s="210" t="s">
        <v>2052</v>
      </c>
      <c r="B878" s="300" t="s">
        <v>2053</v>
      </c>
    </row>
    <row r="879" spans="1:2">
      <c r="A879" s="210" t="s">
        <v>2054</v>
      </c>
      <c r="B879" s="300" t="s">
        <v>2055</v>
      </c>
    </row>
    <row r="880" spans="1:2">
      <c r="A880" s="210" t="s">
        <v>2056</v>
      </c>
      <c r="B880" s="300" t="s">
        <v>2057</v>
      </c>
    </row>
    <row r="881" spans="1:2">
      <c r="A881" s="210" t="s">
        <v>2058</v>
      </c>
      <c r="B881" s="300" t="s">
        <v>2059</v>
      </c>
    </row>
    <row r="882" spans="1:2">
      <c r="A882" s="210" t="s">
        <v>2060</v>
      </c>
      <c r="B882" s="300" t="s">
        <v>2061</v>
      </c>
    </row>
    <row r="883" spans="1:2">
      <c r="A883" s="210" t="s">
        <v>2062</v>
      </c>
      <c r="B883" s="300" t="s">
        <v>2063</v>
      </c>
    </row>
    <row r="884" spans="1:2">
      <c r="A884" s="210" t="s">
        <v>2064</v>
      </c>
      <c r="B884" s="300" t="s">
        <v>2065</v>
      </c>
    </row>
    <row r="885" spans="1:2">
      <c r="A885" s="210" t="s">
        <v>2066</v>
      </c>
      <c r="B885" s="300" t="s">
        <v>2067</v>
      </c>
    </row>
    <row r="886" spans="1:2">
      <c r="A886" s="210" t="s">
        <v>2068</v>
      </c>
      <c r="B886" s="300" t="s">
        <v>2069</v>
      </c>
    </row>
    <row r="887" spans="1:2">
      <c r="A887" s="210" t="s">
        <v>2070</v>
      </c>
      <c r="B887" s="300" t="s">
        <v>2071</v>
      </c>
    </row>
    <row r="888" spans="1:2">
      <c r="A888" s="210" t="s">
        <v>1677</v>
      </c>
      <c r="B888" s="300" t="s">
        <v>2072</v>
      </c>
    </row>
    <row r="889" spans="1:2">
      <c r="A889" s="210" t="s">
        <v>2073</v>
      </c>
      <c r="B889" s="300" t="s">
        <v>2074</v>
      </c>
    </row>
    <row r="890" spans="1:2">
      <c r="A890" s="210" t="s">
        <v>2075</v>
      </c>
      <c r="B890" s="300" t="s">
        <v>2076</v>
      </c>
    </row>
    <row r="891" spans="1:2">
      <c r="A891" s="210" t="s">
        <v>2077</v>
      </c>
      <c r="B891" s="300" t="s">
        <v>2078</v>
      </c>
    </row>
    <row r="892" spans="1:2">
      <c r="A892" s="301" t="s">
        <v>2079</v>
      </c>
      <c r="B892" s="292" t="s">
        <v>2080</v>
      </c>
    </row>
    <row r="893" spans="1:2">
      <c r="A893" s="210" t="s">
        <v>2081</v>
      </c>
      <c r="B893" s="302" t="s">
        <v>614</v>
      </c>
    </row>
    <row r="894" spans="1:2">
      <c r="A894" s="210" t="s">
        <v>2082</v>
      </c>
      <c r="B894" s="302" t="s">
        <v>614</v>
      </c>
    </row>
    <row r="895" spans="1:2">
      <c r="A895" s="301" t="s">
        <v>2083</v>
      </c>
      <c r="B895" s="302" t="s">
        <v>2084</v>
      </c>
    </row>
    <row r="896" spans="1:2">
      <c r="A896" t="s">
        <v>1668</v>
      </c>
      <c r="B896" s="292" t="s">
        <v>1745</v>
      </c>
    </row>
    <row r="897" spans="1:2">
      <c r="A897" t="s">
        <v>1527</v>
      </c>
      <c r="B897" s="302" t="s">
        <v>2106</v>
      </c>
    </row>
    <row r="898" spans="1:2">
      <c r="A898" t="s">
        <v>1674</v>
      </c>
      <c r="B898" s="292" t="s">
        <v>2107</v>
      </c>
    </row>
    <row r="899" spans="1:2">
      <c r="A899" t="s">
        <v>1675</v>
      </c>
      <c r="B899" s="292" t="s">
        <v>2108</v>
      </c>
    </row>
    <row r="900" spans="1:2">
      <c r="A900" t="s">
        <v>1677</v>
      </c>
      <c r="B900" s="292" t="s">
        <v>2072</v>
      </c>
    </row>
    <row r="901" spans="1:2">
      <c r="A901" t="s">
        <v>2109</v>
      </c>
      <c r="B901" s="292" t="s">
        <v>2110</v>
      </c>
    </row>
    <row r="902" spans="1:2">
      <c r="A902" t="s">
        <v>997</v>
      </c>
      <c r="B902" s="292" t="s">
        <v>998</v>
      </c>
    </row>
    <row r="903" spans="1:2">
      <c r="A903" t="s">
        <v>1703</v>
      </c>
      <c r="B903" s="292" t="s">
        <v>2111</v>
      </c>
    </row>
    <row r="904" spans="1:2">
      <c r="A904" t="s">
        <v>1704</v>
      </c>
      <c r="B904" s="292" t="s">
        <v>2112</v>
      </c>
    </row>
    <row r="905" spans="1:2">
      <c r="A905" t="s">
        <v>1705</v>
      </c>
      <c r="B905" s="292" t="s">
        <v>2113</v>
      </c>
    </row>
    <row r="906" spans="1:2">
      <c r="A906" t="s">
        <v>1356</v>
      </c>
      <c r="B906" s="292" t="s">
        <v>2114</v>
      </c>
    </row>
    <row r="907" spans="1:2">
      <c r="A907" t="s">
        <v>1639</v>
      </c>
      <c r="B907" s="292" t="s">
        <v>2115</v>
      </c>
    </row>
    <row r="908" spans="1:2">
      <c r="A908" t="s">
        <v>1641</v>
      </c>
      <c r="B908" s="292" t="s">
        <v>2116</v>
      </c>
    </row>
    <row r="909" spans="1:2">
      <c r="A909" t="s">
        <v>940</v>
      </c>
      <c r="B909" s="292" t="s">
        <v>941</v>
      </c>
    </row>
    <row r="910" spans="1:2">
      <c r="A910" t="s">
        <v>1642</v>
      </c>
      <c r="B910" s="292" t="s">
        <v>2117</v>
      </c>
    </row>
    <row r="911" spans="1:2">
      <c r="A911" t="s">
        <v>1637</v>
      </c>
      <c r="B911" s="292" t="s">
        <v>2118</v>
      </c>
    </row>
    <row r="912" spans="1:2">
      <c r="A912" t="s">
        <v>1644</v>
      </c>
      <c r="B912" s="292" t="s">
        <v>2119</v>
      </c>
    </row>
    <row r="913" spans="1:2">
      <c r="A913" t="s">
        <v>1643</v>
      </c>
      <c r="B913" s="292" t="s">
        <v>2120</v>
      </c>
    </row>
    <row r="914" spans="1:2">
      <c r="A914" t="s">
        <v>1396</v>
      </c>
      <c r="B914" s="292" t="s">
        <v>2121</v>
      </c>
    </row>
    <row r="915" spans="1:2">
      <c r="A915" t="s">
        <v>2122</v>
      </c>
      <c r="B915" s="292" t="s">
        <v>2123</v>
      </c>
    </row>
    <row r="916" spans="1:2">
      <c r="A916" t="s">
        <v>2109</v>
      </c>
      <c r="B916" s="292" t="s">
        <v>2110</v>
      </c>
    </row>
  </sheetData>
  <autoFilter ref="A1:B916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58" workbookViewId="0">
      <selection activeCell="A37" sqref="A1:XFD1048576"/>
    </sheetView>
  </sheetViews>
  <sheetFormatPr defaultColWidth="8.6640625" defaultRowHeight="14.4"/>
  <cols>
    <col min="1" max="1" width="44.6640625" style="275" bestFit="1" customWidth="1"/>
    <col min="2" max="2" width="8.109375" style="275" bestFit="1" customWidth="1"/>
    <col min="3" max="3" width="60.109375" style="275" bestFit="1" customWidth="1"/>
    <col min="4" max="4" width="18.6640625" style="253" bestFit="1" customWidth="1"/>
    <col min="5" max="5" width="16.33203125" style="253" bestFit="1" customWidth="1"/>
    <col min="6" max="16384" width="8.6640625" style="253"/>
  </cols>
  <sheetData>
    <row r="1" spans="1:5">
      <c r="A1" s="271"/>
      <c r="B1" s="526"/>
      <c r="C1" s="527"/>
      <c r="D1" s="269"/>
      <c r="E1" s="269"/>
    </row>
    <row r="2" spans="1:5">
      <c r="A2" s="272"/>
      <c r="B2" s="471" t="s">
        <v>244</v>
      </c>
      <c r="C2" s="528"/>
    </row>
    <row r="3" spans="1:5" ht="15" thickBot="1">
      <c r="A3" s="273"/>
      <c r="B3" s="529"/>
      <c r="C3" s="530"/>
    </row>
    <row r="4" spans="1:5">
      <c r="A4" s="303" t="s">
        <v>1204</v>
      </c>
      <c r="B4" s="303" t="s">
        <v>55</v>
      </c>
      <c r="C4" s="303" t="s">
        <v>56</v>
      </c>
    </row>
    <row r="5" spans="1:5">
      <c r="A5" s="304"/>
      <c r="B5" s="304">
        <v>1</v>
      </c>
      <c r="C5" s="305" t="s">
        <v>61</v>
      </c>
    </row>
    <row r="6" spans="1:5">
      <c r="A6" s="306" t="s">
        <v>1205</v>
      </c>
      <c r="B6" s="307" t="s">
        <v>18</v>
      </c>
      <c r="C6" s="308" t="s">
        <v>245</v>
      </c>
    </row>
    <row r="7" spans="1:5">
      <c r="A7" s="306" t="s">
        <v>2085</v>
      </c>
      <c r="B7" s="307" t="s">
        <v>18</v>
      </c>
      <c r="C7" s="308" t="s">
        <v>245</v>
      </c>
    </row>
    <row r="8" spans="1:5">
      <c r="A8" s="253" t="s">
        <v>2086</v>
      </c>
      <c r="B8" s="307" t="s">
        <v>21</v>
      </c>
      <c r="C8" s="308" t="s">
        <v>19</v>
      </c>
    </row>
    <row r="9" spans="1:5">
      <c r="A9" s="306" t="s">
        <v>1206</v>
      </c>
      <c r="B9" s="307" t="s">
        <v>23</v>
      </c>
      <c r="C9" s="308" t="s">
        <v>4</v>
      </c>
    </row>
    <row r="10" spans="1:5">
      <c r="A10" s="306" t="s">
        <v>1355</v>
      </c>
      <c r="B10" s="307" t="s">
        <v>24</v>
      </c>
      <c r="C10" s="308" t="s">
        <v>20</v>
      </c>
    </row>
    <row r="11" spans="1:5">
      <c r="A11" s="253" t="s">
        <v>1207</v>
      </c>
      <c r="B11" s="307" t="s">
        <v>246</v>
      </c>
      <c r="C11" s="308" t="s">
        <v>247</v>
      </c>
    </row>
    <row r="12" spans="1:5">
      <c r="A12" s="306" t="s">
        <v>1208</v>
      </c>
      <c r="B12" s="307" t="s">
        <v>246</v>
      </c>
      <c r="C12" s="308" t="s">
        <v>247</v>
      </c>
    </row>
    <row r="13" spans="1:5">
      <c r="A13" s="306" t="s">
        <v>1209</v>
      </c>
      <c r="B13" s="307" t="s">
        <v>246</v>
      </c>
      <c r="C13" s="308" t="s">
        <v>247</v>
      </c>
    </row>
    <row r="14" spans="1:5">
      <c r="A14" s="253" t="s">
        <v>1386</v>
      </c>
      <c r="B14" s="307" t="s">
        <v>246</v>
      </c>
      <c r="C14" s="308" t="s">
        <v>247</v>
      </c>
    </row>
    <row r="15" spans="1:5">
      <c r="A15" s="306" t="s">
        <v>1210</v>
      </c>
      <c r="B15" s="307" t="s">
        <v>246</v>
      </c>
      <c r="C15" s="308" t="s">
        <v>247</v>
      </c>
    </row>
    <row r="16" spans="1:5">
      <c r="A16" s="306"/>
      <c r="B16" s="307" t="s">
        <v>248</v>
      </c>
      <c r="C16" s="308" t="s">
        <v>249</v>
      </c>
    </row>
    <row r="17" spans="1:3">
      <c r="A17" s="306"/>
      <c r="B17" s="307" t="s">
        <v>250</v>
      </c>
      <c r="C17" s="308" t="s">
        <v>251</v>
      </c>
    </row>
    <row r="18" spans="1:3">
      <c r="A18" s="306"/>
      <c r="B18" s="307" t="s">
        <v>252</v>
      </c>
      <c r="C18" s="308" t="s">
        <v>22</v>
      </c>
    </row>
    <row r="19" spans="1:3">
      <c r="A19" s="309"/>
      <c r="B19" s="307" t="s">
        <v>253</v>
      </c>
      <c r="C19" s="308" t="s">
        <v>290</v>
      </c>
    </row>
    <row r="20" spans="1:3">
      <c r="A20" s="309"/>
      <c r="B20" s="307" t="s">
        <v>291</v>
      </c>
      <c r="C20" s="308" t="s">
        <v>254</v>
      </c>
    </row>
    <row r="21" spans="1:3">
      <c r="A21" s="309"/>
      <c r="B21" s="309" t="s">
        <v>252</v>
      </c>
      <c r="C21" s="310" t="s">
        <v>22</v>
      </c>
    </row>
    <row r="22" spans="1:3">
      <c r="A22" s="309"/>
      <c r="B22" s="309" t="s">
        <v>253</v>
      </c>
      <c r="C22" s="310" t="s">
        <v>254</v>
      </c>
    </row>
    <row r="23" spans="1:3">
      <c r="A23" s="311"/>
      <c r="B23" s="311"/>
      <c r="C23" s="312" t="s">
        <v>255</v>
      </c>
    </row>
    <row r="24" spans="1:3">
      <c r="A24" s="304"/>
      <c r="B24" s="304">
        <v>2</v>
      </c>
      <c r="C24" s="305" t="s">
        <v>256</v>
      </c>
    </row>
    <row r="25" spans="1:3">
      <c r="A25" s="306" t="s">
        <v>257</v>
      </c>
      <c r="B25" s="313" t="s">
        <v>25</v>
      </c>
      <c r="C25" s="314" t="s">
        <v>257</v>
      </c>
    </row>
    <row r="26" spans="1:3">
      <c r="A26" s="306" t="s">
        <v>1211</v>
      </c>
      <c r="B26" s="313" t="s">
        <v>26</v>
      </c>
      <c r="C26" s="314" t="s">
        <v>258</v>
      </c>
    </row>
    <row r="27" spans="1:3">
      <c r="A27" s="306" t="s">
        <v>1212</v>
      </c>
      <c r="B27" s="313" t="s">
        <v>27</v>
      </c>
      <c r="C27" s="314" t="s">
        <v>292</v>
      </c>
    </row>
    <row r="28" spans="1:3">
      <c r="A28" s="253" t="s">
        <v>2087</v>
      </c>
      <c r="B28" s="313" t="s">
        <v>293</v>
      </c>
      <c r="C28" s="314" t="s">
        <v>294</v>
      </c>
    </row>
    <row r="29" spans="1:3">
      <c r="A29" s="253" t="s">
        <v>2088</v>
      </c>
      <c r="B29" s="313" t="s">
        <v>295</v>
      </c>
      <c r="C29" s="314" t="s">
        <v>296</v>
      </c>
    </row>
    <row r="30" spans="1:3">
      <c r="A30" s="306" t="s">
        <v>1213</v>
      </c>
      <c r="B30" s="313" t="s">
        <v>297</v>
      </c>
      <c r="C30" s="314" t="s">
        <v>298</v>
      </c>
    </row>
    <row r="31" spans="1:3">
      <c r="A31" s="306" t="s">
        <v>2089</v>
      </c>
      <c r="B31" s="313" t="s">
        <v>299</v>
      </c>
      <c r="C31" s="306" t="s">
        <v>1214</v>
      </c>
    </row>
    <row r="32" spans="1:3">
      <c r="A32" s="253" t="s">
        <v>2090</v>
      </c>
      <c r="B32" s="313" t="s">
        <v>299</v>
      </c>
      <c r="C32" s="306" t="s">
        <v>1214</v>
      </c>
    </row>
    <row r="33" spans="1:3">
      <c r="A33" s="306" t="s">
        <v>1214</v>
      </c>
      <c r="B33" s="313" t="s">
        <v>299</v>
      </c>
      <c r="C33" s="306" t="s">
        <v>1214</v>
      </c>
    </row>
    <row r="34" spans="1:3">
      <c r="A34" s="311"/>
      <c r="B34" s="311"/>
      <c r="C34" s="312" t="s">
        <v>259</v>
      </c>
    </row>
    <row r="35" spans="1:3">
      <c r="A35" s="304"/>
      <c r="B35" s="304">
        <v>3</v>
      </c>
      <c r="C35" s="305" t="s">
        <v>260</v>
      </c>
    </row>
    <row r="36" spans="1:3">
      <c r="A36" s="306" t="s">
        <v>1215</v>
      </c>
      <c r="B36" s="315" t="s">
        <v>28</v>
      </c>
      <c r="C36" s="316" t="s">
        <v>261</v>
      </c>
    </row>
    <row r="37" spans="1:3">
      <c r="A37" s="306" t="s">
        <v>1216</v>
      </c>
      <c r="B37" s="315" t="s">
        <v>29</v>
      </c>
      <c r="C37" s="316" t="s">
        <v>262</v>
      </c>
    </row>
    <row r="38" spans="1:3">
      <c r="A38" s="317"/>
      <c r="B38" s="315" t="s">
        <v>30</v>
      </c>
      <c r="C38" s="316" t="s">
        <v>228</v>
      </c>
    </row>
    <row r="39" spans="1:3">
      <c r="A39" s="306" t="s">
        <v>2091</v>
      </c>
      <c r="B39" s="315" t="s">
        <v>31</v>
      </c>
      <c r="C39" s="316" t="s">
        <v>37</v>
      </c>
    </row>
    <row r="40" spans="1:3">
      <c r="A40" s="253" t="s">
        <v>1525</v>
      </c>
      <c r="B40" s="315" t="s">
        <v>32</v>
      </c>
      <c r="C40" s="316" t="s">
        <v>300</v>
      </c>
    </row>
    <row r="41" spans="1:3">
      <c r="A41" s="253" t="s">
        <v>1539</v>
      </c>
      <c r="B41" s="315" t="s">
        <v>33</v>
      </c>
      <c r="C41" s="316" t="s">
        <v>2092</v>
      </c>
    </row>
    <row r="42" spans="1:3">
      <c r="A42" s="306" t="s">
        <v>1217</v>
      </c>
      <c r="B42" s="315" t="s">
        <v>33</v>
      </c>
      <c r="C42" s="316" t="s">
        <v>2092</v>
      </c>
    </row>
    <row r="43" spans="1:3">
      <c r="A43" s="306" t="s">
        <v>1218</v>
      </c>
      <c r="B43" s="315" t="s">
        <v>34</v>
      </c>
      <c r="C43" s="316" t="s">
        <v>263</v>
      </c>
    </row>
    <row r="44" spans="1:3">
      <c r="A44" s="317"/>
      <c r="B44" s="315" t="s">
        <v>35</v>
      </c>
      <c r="C44" s="316" t="s">
        <v>264</v>
      </c>
    </row>
    <row r="45" spans="1:3">
      <c r="A45" s="306" t="s">
        <v>1219</v>
      </c>
      <c r="B45" s="315" t="s">
        <v>36</v>
      </c>
      <c r="C45" s="316" t="s">
        <v>302</v>
      </c>
    </row>
    <row r="46" spans="1:3">
      <c r="A46" s="306" t="s">
        <v>1220</v>
      </c>
      <c r="B46" s="315" t="s">
        <v>36</v>
      </c>
      <c r="C46" s="316" t="s">
        <v>302</v>
      </c>
    </row>
    <row r="47" spans="1:3">
      <c r="A47" s="317"/>
      <c r="B47" s="315" t="s">
        <v>38</v>
      </c>
      <c r="C47" s="316" t="s">
        <v>303</v>
      </c>
    </row>
    <row r="48" spans="1:3">
      <c r="A48" s="306" t="s">
        <v>1221</v>
      </c>
      <c r="B48" s="315" t="s">
        <v>266</v>
      </c>
      <c r="C48" s="316" t="s">
        <v>304</v>
      </c>
    </row>
    <row r="49" spans="1:3">
      <c r="A49" s="306" t="s">
        <v>1222</v>
      </c>
      <c r="B49" s="315" t="s">
        <v>268</v>
      </c>
      <c r="C49" s="316" t="s">
        <v>265</v>
      </c>
    </row>
    <row r="50" spans="1:3">
      <c r="A50" s="306" t="s">
        <v>1223</v>
      </c>
      <c r="B50" s="315" t="s">
        <v>39</v>
      </c>
      <c r="C50" s="316" t="s">
        <v>47</v>
      </c>
    </row>
    <row r="51" spans="1:3">
      <c r="A51" s="317"/>
      <c r="B51" s="315" t="s">
        <v>270</v>
      </c>
      <c r="C51" s="316" t="s">
        <v>267</v>
      </c>
    </row>
    <row r="52" spans="1:3">
      <c r="A52" s="317"/>
      <c r="B52" s="315" t="s">
        <v>41</v>
      </c>
      <c r="C52" s="316" t="s">
        <v>269</v>
      </c>
    </row>
    <row r="53" spans="1:3">
      <c r="A53" s="306" t="s">
        <v>1224</v>
      </c>
      <c r="B53" s="315" t="s">
        <v>42</v>
      </c>
      <c r="C53" s="316" t="s">
        <v>305</v>
      </c>
    </row>
    <row r="54" spans="1:3">
      <c r="A54" s="306" t="s">
        <v>1225</v>
      </c>
      <c r="B54" s="315" t="s">
        <v>43</v>
      </c>
      <c r="C54" s="316" t="s">
        <v>306</v>
      </c>
    </row>
    <row r="55" spans="1:3">
      <c r="A55" s="306" t="s">
        <v>1226</v>
      </c>
      <c r="B55" s="315" t="s">
        <v>46</v>
      </c>
      <c r="C55" s="316" t="s">
        <v>54</v>
      </c>
    </row>
    <row r="56" spans="1:3">
      <c r="A56" s="306" t="s">
        <v>1227</v>
      </c>
      <c r="B56" s="315" t="s">
        <v>307</v>
      </c>
      <c r="C56" s="316" t="s">
        <v>40</v>
      </c>
    </row>
    <row r="57" spans="1:3">
      <c r="A57" s="306" t="s">
        <v>2093</v>
      </c>
      <c r="B57" s="315" t="s">
        <v>307</v>
      </c>
      <c r="C57" s="316" t="s">
        <v>40</v>
      </c>
    </row>
    <row r="58" spans="1:3">
      <c r="A58" s="317"/>
      <c r="B58" s="315" t="s">
        <v>308</v>
      </c>
      <c r="C58" s="316" t="s">
        <v>272</v>
      </c>
    </row>
    <row r="59" spans="1:3">
      <c r="A59" s="306" t="s">
        <v>1228</v>
      </c>
      <c r="B59" s="315" t="s">
        <v>309</v>
      </c>
      <c r="C59" s="316" t="s">
        <v>310</v>
      </c>
    </row>
    <row r="60" spans="1:3">
      <c r="A60" s="306" t="s">
        <v>1229</v>
      </c>
      <c r="B60" s="315" t="s">
        <v>311</v>
      </c>
      <c r="C60" s="316" t="s">
        <v>312</v>
      </c>
    </row>
    <row r="61" spans="1:3">
      <c r="A61" s="306" t="s">
        <v>1230</v>
      </c>
      <c r="B61" s="315" t="s">
        <v>313</v>
      </c>
      <c r="C61" s="316" t="s">
        <v>314</v>
      </c>
    </row>
    <row r="62" spans="1:3">
      <c r="A62" s="317"/>
      <c r="B62" s="315" t="s">
        <v>315</v>
      </c>
      <c r="C62" s="316" t="s">
        <v>316</v>
      </c>
    </row>
    <row r="63" spans="1:3">
      <c r="A63" s="317"/>
      <c r="B63" s="315" t="s">
        <v>317</v>
      </c>
      <c r="C63" s="316" t="s">
        <v>271</v>
      </c>
    </row>
    <row r="64" spans="1:3">
      <c r="A64" s="253" t="s">
        <v>2094</v>
      </c>
      <c r="B64" s="315" t="s">
        <v>318</v>
      </c>
      <c r="C64" s="316" t="s">
        <v>319</v>
      </c>
    </row>
    <row r="65" spans="1:3">
      <c r="A65" s="306" t="s">
        <v>1568</v>
      </c>
      <c r="B65" s="315" t="s">
        <v>320</v>
      </c>
      <c r="C65" s="316" t="s">
        <v>321</v>
      </c>
    </row>
    <row r="66" spans="1:3">
      <c r="A66" s="306" t="s">
        <v>1231</v>
      </c>
      <c r="B66" s="315" t="s">
        <v>322</v>
      </c>
      <c r="C66" s="316" t="s">
        <v>323</v>
      </c>
    </row>
    <row r="67" spans="1:3">
      <c r="A67" s="306" t="s">
        <v>2095</v>
      </c>
      <c r="B67" s="315" t="s">
        <v>324</v>
      </c>
      <c r="C67" s="316" t="s">
        <v>325</v>
      </c>
    </row>
    <row r="68" spans="1:3">
      <c r="A68" s="306" t="s">
        <v>1232</v>
      </c>
      <c r="B68" s="315" t="s">
        <v>326</v>
      </c>
      <c r="C68" s="316" t="s">
        <v>327</v>
      </c>
    </row>
    <row r="69" spans="1:3">
      <c r="A69" s="306" t="s">
        <v>227</v>
      </c>
      <c r="B69" s="315" t="s">
        <v>328</v>
      </c>
      <c r="C69" s="316" t="s">
        <v>227</v>
      </c>
    </row>
    <row r="70" spans="1:3">
      <c r="A70" s="306" t="s">
        <v>1233</v>
      </c>
      <c r="B70" s="315" t="s">
        <v>329</v>
      </c>
      <c r="C70" s="316" t="s">
        <v>1234</v>
      </c>
    </row>
    <row r="71" spans="1:3">
      <c r="A71" s="306" t="s">
        <v>1235</v>
      </c>
      <c r="B71" s="315" t="s">
        <v>1236</v>
      </c>
      <c r="C71" s="306" t="s">
        <v>1235</v>
      </c>
    </row>
    <row r="72" spans="1:3">
      <c r="A72" s="306" t="s">
        <v>1237</v>
      </c>
      <c r="B72" s="315" t="s">
        <v>1238</v>
      </c>
      <c r="C72" s="306" t="s">
        <v>1237</v>
      </c>
    </row>
    <row r="73" spans="1:3">
      <c r="A73" s="306" t="s">
        <v>1239</v>
      </c>
      <c r="B73" s="315" t="s">
        <v>1240</v>
      </c>
      <c r="C73" s="306" t="s">
        <v>1241</v>
      </c>
    </row>
    <row r="74" spans="1:3">
      <c r="A74" s="306" t="s">
        <v>1242</v>
      </c>
      <c r="B74" s="315" t="s">
        <v>1243</v>
      </c>
      <c r="C74" s="306" t="s">
        <v>230</v>
      </c>
    </row>
    <row r="75" spans="1:3">
      <c r="A75" s="306" t="s">
        <v>1244</v>
      </c>
      <c r="B75" s="315" t="s">
        <v>1245</v>
      </c>
      <c r="C75" s="306" t="s">
        <v>1244</v>
      </c>
    </row>
    <row r="76" spans="1:3">
      <c r="A76" s="306" t="s">
        <v>1246</v>
      </c>
      <c r="B76" s="315" t="s">
        <v>1247</v>
      </c>
      <c r="C76" s="306" t="s">
        <v>1246</v>
      </c>
    </row>
    <row r="77" spans="1:3">
      <c r="A77" s="306" t="s">
        <v>1248</v>
      </c>
      <c r="B77" s="315" t="s">
        <v>1249</v>
      </c>
      <c r="C77" s="306" t="s">
        <v>1248</v>
      </c>
    </row>
    <row r="78" spans="1:3">
      <c r="A78" s="306" t="s">
        <v>1250</v>
      </c>
      <c r="B78" s="315" t="s">
        <v>1251</v>
      </c>
      <c r="C78" s="306" t="s">
        <v>1250</v>
      </c>
    </row>
    <row r="79" spans="1:3">
      <c r="A79" s="306" t="s">
        <v>1252</v>
      </c>
      <c r="B79" s="315" t="s">
        <v>1253</v>
      </c>
      <c r="C79" s="306" t="s">
        <v>1252</v>
      </c>
    </row>
    <row r="80" spans="1:3">
      <c r="A80" s="306" t="s">
        <v>1254</v>
      </c>
      <c r="B80" s="315" t="s">
        <v>1255</v>
      </c>
      <c r="C80" s="306" t="s">
        <v>1254</v>
      </c>
    </row>
    <row r="81" spans="1:3">
      <c r="A81" s="306" t="s">
        <v>1256</v>
      </c>
      <c r="B81" s="315" t="s">
        <v>1257</v>
      </c>
      <c r="C81" s="306" t="s">
        <v>1256</v>
      </c>
    </row>
    <row r="82" spans="1:3">
      <c r="A82" s="306" t="s">
        <v>2096</v>
      </c>
      <c r="B82" s="315" t="s">
        <v>1257</v>
      </c>
      <c r="C82" s="306" t="s">
        <v>1256</v>
      </c>
    </row>
    <row r="83" spans="1:3">
      <c r="A83" s="253" t="s">
        <v>2097</v>
      </c>
      <c r="B83" s="315" t="s">
        <v>2098</v>
      </c>
      <c r="C83" s="306" t="s">
        <v>2099</v>
      </c>
    </row>
    <row r="84" spans="1:3">
      <c r="A84" s="306" t="s">
        <v>2100</v>
      </c>
      <c r="B84" s="315" t="s">
        <v>2098</v>
      </c>
      <c r="C84" s="306" t="s">
        <v>2099</v>
      </c>
    </row>
    <row r="85" spans="1:3">
      <c r="A85" s="306" t="s">
        <v>2101</v>
      </c>
      <c r="B85" s="315" t="s">
        <v>2098</v>
      </c>
      <c r="C85" s="306" t="s">
        <v>2101</v>
      </c>
    </row>
    <row r="86" spans="1:3">
      <c r="A86" s="306" t="s">
        <v>2102</v>
      </c>
      <c r="B86" s="315" t="s">
        <v>1258</v>
      </c>
      <c r="C86" s="310" t="s">
        <v>254</v>
      </c>
    </row>
    <row r="87" spans="1:3">
      <c r="A87" s="306" t="s">
        <v>2103</v>
      </c>
      <c r="B87" s="315" t="s">
        <v>1258</v>
      </c>
      <c r="C87" s="310" t="s">
        <v>254</v>
      </c>
    </row>
    <row r="88" spans="1:3">
      <c r="A88" s="253" t="s">
        <v>1561</v>
      </c>
      <c r="B88" s="315" t="s">
        <v>1258</v>
      </c>
      <c r="C88" s="310" t="s">
        <v>1561</v>
      </c>
    </row>
    <row r="89" spans="1:3">
      <c r="A89" s="306" t="s">
        <v>2104</v>
      </c>
      <c r="B89" s="315" t="s">
        <v>1258</v>
      </c>
      <c r="C89" s="310" t="s">
        <v>254</v>
      </c>
    </row>
    <row r="90" spans="1:3">
      <c r="A90" s="311"/>
      <c r="B90" s="311"/>
      <c r="C90" s="312" t="s">
        <v>273</v>
      </c>
    </row>
    <row r="91" spans="1:3">
      <c r="A91" s="304"/>
      <c r="B91" s="304">
        <v>4</v>
      </c>
      <c r="C91" s="305" t="s">
        <v>274</v>
      </c>
    </row>
    <row r="92" spans="1:3">
      <c r="A92" s="306" t="s">
        <v>1259</v>
      </c>
      <c r="B92" s="318" t="s">
        <v>48</v>
      </c>
      <c r="C92" s="319" t="s">
        <v>275</v>
      </c>
    </row>
    <row r="93" spans="1:3">
      <c r="A93" s="306" t="s">
        <v>1260</v>
      </c>
      <c r="B93" s="318" t="s">
        <v>49</v>
      </c>
      <c r="C93" s="319" t="s">
        <v>276</v>
      </c>
    </row>
    <row r="94" spans="1:3">
      <c r="A94" s="309"/>
      <c r="B94" s="318" t="s">
        <v>50</v>
      </c>
      <c r="C94" s="319" t="s">
        <v>277</v>
      </c>
    </row>
    <row r="95" spans="1:3">
      <c r="A95" s="306" t="s">
        <v>1261</v>
      </c>
      <c r="B95" s="318" t="s">
        <v>51</v>
      </c>
      <c r="C95" s="319" t="s">
        <v>278</v>
      </c>
    </row>
    <row r="96" spans="1:3">
      <c r="A96" s="306"/>
      <c r="B96" s="318" t="s">
        <v>52</v>
      </c>
      <c r="C96" s="319" t="s">
        <v>279</v>
      </c>
    </row>
    <row r="97" spans="1:3">
      <c r="A97" s="306" t="s">
        <v>1262</v>
      </c>
      <c r="B97" s="318" t="s">
        <v>53</v>
      </c>
      <c r="C97" s="319" t="s">
        <v>280</v>
      </c>
    </row>
    <row r="98" spans="1:3">
      <c r="A98" s="306" t="s">
        <v>1263</v>
      </c>
      <c r="B98" s="318" t="s">
        <v>281</v>
      </c>
      <c r="C98" s="319" t="s">
        <v>330</v>
      </c>
    </row>
    <row r="99" spans="1:3">
      <c r="A99" s="306" t="s">
        <v>1264</v>
      </c>
      <c r="B99" s="318" t="s">
        <v>331</v>
      </c>
      <c r="C99" s="319" t="s">
        <v>332</v>
      </c>
    </row>
    <row r="100" spans="1:3">
      <c r="A100" s="306"/>
      <c r="B100" s="318" t="s">
        <v>333</v>
      </c>
      <c r="C100" s="319" t="s">
        <v>254</v>
      </c>
    </row>
    <row r="101" spans="1:3">
      <c r="A101" s="306" t="s">
        <v>1399</v>
      </c>
      <c r="B101" s="318" t="s">
        <v>333</v>
      </c>
      <c r="C101" s="319" t="s">
        <v>2105</v>
      </c>
    </row>
    <row r="102" spans="1:3" ht="30.75" customHeight="1">
      <c r="A102" s="306"/>
      <c r="B102" s="309" t="s">
        <v>1265</v>
      </c>
      <c r="C102" s="306"/>
    </row>
    <row r="103" spans="1:3" ht="20.25" customHeight="1">
      <c r="A103" s="306"/>
      <c r="B103" s="309" t="s">
        <v>1266</v>
      </c>
      <c r="C103" s="306"/>
    </row>
    <row r="104" spans="1:3" ht="25.5" customHeight="1">
      <c r="A104" s="309"/>
      <c r="B104" s="309" t="s">
        <v>1267</v>
      </c>
      <c r="C104" s="310"/>
    </row>
    <row r="105" spans="1:3">
      <c r="A105" s="309"/>
      <c r="B105" s="309" t="s">
        <v>1268</v>
      </c>
      <c r="C105" s="310"/>
    </row>
    <row r="106" spans="1:3">
      <c r="A106" s="309"/>
      <c r="B106" s="309" t="s">
        <v>1269</v>
      </c>
      <c r="C106" s="310" t="s">
        <v>254</v>
      </c>
    </row>
    <row r="107" spans="1:3">
      <c r="A107" s="309"/>
      <c r="B107" s="309" t="s">
        <v>1270</v>
      </c>
      <c r="C107" s="310" t="s">
        <v>282</v>
      </c>
    </row>
    <row r="108" spans="1:3">
      <c r="A108" s="311"/>
      <c r="B108" s="311"/>
      <c r="C108" s="312" t="s">
        <v>282</v>
      </c>
    </row>
    <row r="109" spans="1:3">
      <c r="A109" s="311"/>
      <c r="B109" s="311" t="s">
        <v>8</v>
      </c>
      <c r="C109" s="312" t="s">
        <v>283</v>
      </c>
    </row>
    <row r="110" spans="1:3">
      <c r="A110" s="311"/>
      <c r="B110" s="311" t="s">
        <v>44</v>
      </c>
      <c r="C110" s="312" t="s">
        <v>45</v>
      </c>
    </row>
    <row r="111" spans="1:3">
      <c r="B111" s="522" t="s">
        <v>284</v>
      </c>
      <c r="C111" s="523"/>
    </row>
    <row r="112" spans="1:3">
      <c r="B112" s="524" t="s">
        <v>285</v>
      </c>
      <c r="C112" s="525"/>
    </row>
    <row r="113" spans="2:3">
      <c r="B113" s="524" t="s">
        <v>286</v>
      </c>
      <c r="C113" s="525"/>
    </row>
  </sheetData>
  <mergeCells count="6">
    <mergeCell ref="B111:C111"/>
    <mergeCell ref="B112:C112"/>
    <mergeCell ref="B113:C113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CAZUL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2022-08-08T17:44:31Z</dcterms:modified>
</cp:coreProperties>
</file>